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0" windowWidth="14340" windowHeight="7320" tabRatio="826" activeTab="1"/>
  </bookViews>
  <sheets>
    <sheet name="PLANILHA GERAL" sheetId="1" r:id="rId1"/>
    <sheet name="MEMÓRIA" sheetId="2" r:id="rId2"/>
  </sheets>
  <externalReferences>
    <externalReference r:id="rId5"/>
  </externalReferences>
  <definedNames>
    <definedName name="_xlnm.Print_Area" localSheetId="1">'MEMÓRIA'!$A$1:$E$49</definedName>
    <definedName name="_xlnm.Print_Area" localSheetId="0">'PLANILHA GERAL'!$A$1:$I$58</definedName>
    <definedName name="_xlnm.Print_Titles" localSheetId="1">'MEMÓRIA'!$1:$10</definedName>
    <definedName name="_xlnm.Print_Titles" localSheetId="0">'PLANILHA GERAL'!$1:$9</definedName>
  </definedNames>
  <calcPr fullCalcOnLoad="1"/>
</workbook>
</file>

<file path=xl/sharedStrings.xml><?xml version="1.0" encoding="utf-8"?>
<sst xmlns="http://schemas.openxmlformats.org/spreadsheetml/2006/main" count="222" uniqueCount="130">
  <si>
    <t>m</t>
  </si>
  <si>
    <t>ITEM</t>
  </si>
  <si>
    <t>DESCRIÇÃO</t>
  </si>
  <si>
    <t>PREÇO UNITÁRIO</t>
  </si>
  <si>
    <t>PREÇO TOTAL</t>
  </si>
  <si>
    <t>m²</t>
  </si>
  <si>
    <t>m³</t>
  </si>
  <si>
    <t xml:space="preserve">CÓDIGO </t>
  </si>
  <si>
    <t>MOVIMENTO DE TERRA</t>
  </si>
  <si>
    <t>SUBTOTAL</t>
  </si>
  <si>
    <t>PAVIMENTAÇÃO</t>
  </si>
  <si>
    <t>TOTAL  GERAL</t>
  </si>
  <si>
    <t>TOTAL</t>
  </si>
  <si>
    <t>DRENAGEM</t>
  </si>
  <si>
    <t>2.1</t>
  </si>
  <si>
    <t>2.2</t>
  </si>
  <si>
    <t>2.3</t>
  </si>
  <si>
    <t>2.4</t>
  </si>
  <si>
    <t>TERRAPLENAGEM</t>
  </si>
  <si>
    <t>3.1</t>
  </si>
  <si>
    <t>SERVIÇOS PRELIMINARES</t>
  </si>
  <si>
    <t>DER-ES</t>
  </si>
  <si>
    <t>DER/ES</t>
  </si>
  <si>
    <t xml:space="preserve">Regularização e compactação de sub leito 100%PN espessura H= 20cm </t>
  </si>
  <si>
    <t>MEMÓRIA DE CÁLCULO</t>
  </si>
  <si>
    <t>QUANT.</t>
  </si>
  <si>
    <t>TOTAL ÍTEM 4</t>
  </si>
  <si>
    <t>4.1</t>
  </si>
  <si>
    <t>4.3</t>
  </si>
  <si>
    <t>4.4</t>
  </si>
  <si>
    <t>Tabelas Referenciais :</t>
  </si>
  <si>
    <t>Local:  São Domingos do Norte - ES</t>
  </si>
  <si>
    <t>Compactação de aterros 100% PN</t>
  </si>
  <si>
    <t>Índice de preço para remoção de entulho decorrente da execução de obras (Classe A CONAMA - NBR 10.004 - Classe II-B), incluindo aluguel da caçamba, carga, transporte e descarga em área licenciada</t>
  </si>
  <si>
    <t>3.1.1</t>
  </si>
  <si>
    <t>TOTAL ÍTEM 3</t>
  </si>
  <si>
    <t xml:space="preserve">Pavimentação com blocos de concreto (35 MPa), esp.-&gt; 08 cm, colchão areia esp.&gt; 5cm inclusive fornecimento e transporte dos blocos e areia </t>
  </si>
  <si>
    <t xml:space="preserve">  </t>
  </si>
  <si>
    <t>PREFEITURA MUNICIPAL DE SÃO DOMINGOS DO NORTE - ES
SECRETARIA MUNICIPAL DE OBRAS</t>
  </si>
  <si>
    <t>Transporte horizontal com trator de lâmina de material de 1ª cat. DMTaté 50m</t>
  </si>
  <si>
    <t>Meio fio sarjeta de concreto tipo DP-1 (0,035 m³/m) inclusive caiação</t>
  </si>
  <si>
    <t>40680</t>
  </si>
  <si>
    <t>Descida d'água concreto simples (degraus) c/ caiação (DSA-03) degrau</t>
  </si>
  <si>
    <t>SINALIZAÇÃO</t>
  </si>
  <si>
    <t>40752</t>
  </si>
  <si>
    <t>40884</t>
  </si>
  <si>
    <t>4.2</t>
  </si>
  <si>
    <t>6.1</t>
  </si>
  <si>
    <t>UNID.</t>
  </si>
  <si>
    <t>REFER.</t>
  </si>
  <si>
    <t>CALCULO</t>
  </si>
  <si>
    <t>41326</t>
  </si>
  <si>
    <t>40107</t>
  </si>
  <si>
    <t>FABRÍCIO BEZERRA CARLOS DE SOUZA</t>
  </si>
  <si>
    <t>ARQUITETO E URBANISTA</t>
  </si>
  <si>
    <t>CAU - A 50980-9</t>
  </si>
  <si>
    <t xml:space="preserve">Responsável Técnico: Fabrício Bezerra Carlos de Souza - Arquiteto e Urbanista CAU A 50980-9      </t>
  </si>
  <si>
    <t xml:space="preserve">Responsável Técnico:                                                                                                                                                                             Fabrício Bezerra Carlos de Souza - Arquiteto e Urbanista CAU A 50980-9                                                                                                           </t>
  </si>
  <si>
    <t>PMSDN</t>
  </si>
  <si>
    <t>Sinalização vertical, inclusive transporte de placa sinalização e madeira</t>
  </si>
  <si>
    <t>40145</t>
  </si>
  <si>
    <t xml:space="preserve"> PLANILHA ORÇAMENTARIA</t>
  </si>
  <si>
    <t>TRINCHEIRA</t>
  </si>
  <si>
    <t>SINAPI</t>
  </si>
  <si>
    <t>72897</t>
  </si>
  <si>
    <t>73817/001</t>
  </si>
  <si>
    <t>EMBASAMENTO DE MATERIAL GRANULAR - PO DE PEDRA</t>
  </si>
  <si>
    <t>73789/002</t>
  </si>
  <si>
    <t>MEIO-FIO DE CONCRETO MOLDADO NO LOCAL, USINADO 15 MPA, COM 0,30 M ALTURA X 0,15 M BASE, REJUNTE EM ARGAMASSA TRACO 1:3,5 (CIMENTO E AREIA)</t>
  </si>
  <si>
    <t>3.2</t>
  </si>
  <si>
    <t>3.2.1</t>
  </si>
  <si>
    <t>3.2.2</t>
  </si>
  <si>
    <t>3.3</t>
  </si>
  <si>
    <t>3.3.1</t>
  </si>
  <si>
    <t>5.0</t>
  </si>
  <si>
    <t>5.1</t>
  </si>
  <si>
    <t>TOTAL ÍTEM 2</t>
  </si>
  <si>
    <t>TOTAL ÍTEM 1</t>
  </si>
  <si>
    <t>TOTAL ÍTEM 5</t>
  </si>
  <si>
    <t>73892/001</t>
  </si>
  <si>
    <t>EXECUÇÃO DE PASSEIO (CALÇADA) EM CONCRETO (CIMENTO/AREIA/SEIXO ROLADO), PREPARO MECÂNICO, ESPESSURA 7CM, COM JUNTA DE DILATAÇÃO EM MADEIRA,INCLUSO LANÇAMENTO E ADENSAMENTO</t>
  </si>
  <si>
    <t>SINAPI - ENCARGOS SOCIAIS DESONERADOS =90,92%    DATA DE REFERÊNCIA TÉCNICA - JANEIRO DE 2016</t>
  </si>
  <si>
    <t>PREÇO COM BDI</t>
  </si>
  <si>
    <t>TOTAL  GERAL COM BDI</t>
  </si>
  <si>
    <t>BDI considerado = 25%</t>
  </si>
  <si>
    <t>DATA : MARÇO DE 2016</t>
  </si>
  <si>
    <t>DATA: MARÇO DE 2016</t>
  </si>
  <si>
    <t>83690</t>
  </si>
  <si>
    <t>DISSIPADOR DE ENERGIA EM PEDRA ARGAMASSADA ESPESSURA 6CM INCL MATERIAIS E COLOCACAO MEDIDO P/ VOLUME DE PEDRA ARGAMASSADA</t>
  </si>
  <si>
    <t>BAIRRO : POLO BOA SORTE</t>
  </si>
  <si>
    <t>3.2.3</t>
  </si>
  <si>
    <t>3.2.4</t>
  </si>
  <si>
    <t>3.2.5</t>
  </si>
  <si>
    <t>83532</t>
  </si>
  <si>
    <t>LASTRO DE CONCRETO, PREPARO MECANICO</t>
  </si>
  <si>
    <t>BAIRROS : POLO BOA SORTE</t>
  </si>
  <si>
    <t>PAVIMENTAÇÃO DO POLO BOA SORTE</t>
  </si>
  <si>
    <t>PAVIMETAÇÃO DO POLO BOA SORTE</t>
  </si>
  <si>
    <t>ATUALIZAÇÃO DA DATA BASE DO DER-ES PELA VARIAÇÃO DE UM ÍNDICE FINANCEIRO NO PERÍODO DE JUNHO DE 2015 ATE JANEIRO 2016 INCC-DI =  FATOR DE MULTIPLICAÇÃO = 1,0755</t>
  </si>
  <si>
    <t>(1393,09 + 891,16 + 396,00) AREA DO CAD</t>
  </si>
  <si>
    <t>40659</t>
  </si>
  <si>
    <t>73962/004</t>
  </si>
  <si>
    <t>ESCAVACAO DE VALA NAO ESCORADA EM MATERIAL DE 1A CATEGORIA COM PROFUNDIDADE DE 1,5 ATE 3M COM RETROESCAVADEIRA 75HP, SEM ESGOTAMENTO</t>
  </si>
  <si>
    <t>40426</t>
  </si>
  <si>
    <t>Corpo BSTC diâmetro 0,60 m C.S. MF inclusive escavação, reaterro e transporte do tubo</t>
  </si>
  <si>
    <t xml:space="preserve">ALTURA = 2 </t>
  </si>
  <si>
    <t xml:space="preserve"> COMPRIMENTO = 16,11+15,75 </t>
  </si>
  <si>
    <t xml:space="preserve">COMPRIMENTO = 1,55+0,88+1,55 </t>
  </si>
  <si>
    <t>LARGURA = 1</t>
  </si>
  <si>
    <t xml:space="preserve">LARGURA = 0,25 </t>
  </si>
  <si>
    <t>COMPRIMENTO = 9,9 + 11,28</t>
  </si>
  <si>
    <t xml:space="preserve">AREA = 4 (PLACAS) x (3,14 x 0,3²) </t>
  </si>
  <si>
    <t>*SÃO 2 DISSIPADORES DE ACORDO COM PROJETO</t>
  </si>
  <si>
    <t>COMP</t>
  </si>
  <si>
    <t>COMPRIMENTO = 14,96+10,52+24,33+32,09+32,94+7,39+16,85+1,98+37,5+5,65+62,63+10,67+17,55+17,48+40,78+16,78+10,85+9,86+10,07+57,5+5,62+37,66+16+7,61+32,73+37,25+29,98+18,2+10,41+10,52+10,5+10,5+10,3+10,3+10,5+10,51+10,5+11,16+11,16+16,61</t>
  </si>
  <si>
    <t>ALTURA =  0,08</t>
  </si>
  <si>
    <t>3.1.2</t>
  </si>
  <si>
    <t>3.1.3</t>
  </si>
  <si>
    <t>3.1.4</t>
  </si>
  <si>
    <t>3.1.5</t>
  </si>
  <si>
    <t>3.1.6</t>
  </si>
  <si>
    <t>MEIO-FIO E SARJETA CONJUGADOS DE CONCRETO 15 MPA, 35 CM BASE X 30 CM ALTURA, MOLDADO "IN LOCO" COM EXTRUSORA</t>
  </si>
  <si>
    <t>TUBO DE CONCRETO PARA REDES COLETORAS DE ÁGUAS PLUVIAIS, DIÂMETRO DE 600 MM, JUNTA RÍGIDA, INSTALADO EM LOCAL COM BAIXO NÍVEL DE INTERFERÊNCIAS - FORNECIMENTO E ASSENTAMENTO. AF_12/2015</t>
  </si>
  <si>
    <t>EXECUÇÃO DE PAVIMENTO EM PISO INTERTRAVADO, COM BLOCO SEXTAVADO DE 25 X 25 CM, ESPESSURA 8 CM. AF_12/2015</t>
  </si>
  <si>
    <t xml:space="preserve">    COMPRIMENTO =  18,2+29,98+37,25+2,25+32,73+7,61+16+1,86+37,66+5,62+57,5+10,07+9,86+10,85+16,78                     ( O comprimento do meio fio sargeta corresponde ao lado esquerdo da via)</t>
  </si>
  <si>
    <t>COMPRIMENTO DO MEIO FIO DO LADO DIREITO = 10,52+24,33++32,09+32,94+7,39+16,85+1,98+37,5+5,65+62,63+10,67+17,55+17,48</t>
  </si>
  <si>
    <t>LARGURA DA CALÇADA = 1,5</t>
  </si>
  <si>
    <t>COMPRIMENTO DO MEIO FIO DO LADO DIREITO =  10,52+24,33++32,09+32,94+7,39+16,85+1,98+37,5+5,65+62,63+10,67+17,55+17,48</t>
  </si>
  <si>
    <t xml:space="preserve">COMPRIMENTO MEIO FIO DO LADO DIREITO = 10,52+24,33++32,09+32,94+7,39+16,85+1,98+37,5+5,65+62,63+10,67+17,55+17,48            TRAVAMENTO = 14,96+10,30+10,52+10,5+10,5+10,3+10,3+10,5+10,5+11,16+11,16+16,61+  38,67 </t>
  </si>
  <si>
    <t>Trincheira de concreto com profundidade de 1,50m e largura de 1,50m, grelha em vergalhão de 25mm e perfil I ou H laminado.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</si>
</sst>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303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0" fillId="12" borderId="0" xfId="0" applyFill="1" applyBorder="1" applyAlignment="1">
      <alignment vertical="center"/>
    </xf>
    <xf numFmtId="0" fontId="0" fillId="8" borderId="0" xfId="0" applyFill="1" applyBorder="1" applyAlignment="1">
      <alignment/>
    </xf>
    <xf numFmtId="43" fontId="0" fillId="8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5" fillId="0" borderId="0" xfId="55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180" fontId="0" fillId="0" borderId="0" xfId="55" applyNumberFormat="1" applyFont="1" applyFill="1" applyBorder="1" applyAlignment="1" applyProtection="1">
      <alignment horizontal="center" vertical="center" wrapText="1"/>
      <protection locked="0"/>
    </xf>
    <xf numFmtId="184" fontId="0" fillId="0" borderId="0" xfId="0" applyNumberFormat="1" applyFill="1" applyBorder="1" applyAlignment="1">
      <alignment vertical="center"/>
    </xf>
    <xf numFmtId="43" fontId="0" fillId="0" borderId="0" xfId="55" applyFont="1" applyFill="1" applyBorder="1" applyAlignment="1">
      <alignment/>
    </xf>
    <xf numFmtId="43" fontId="0" fillId="0" borderId="0" xfId="55" applyFont="1" applyFill="1" applyBorder="1" applyAlignment="1">
      <alignment horizontal="left"/>
    </xf>
    <xf numFmtId="43" fontId="0" fillId="0" borderId="0" xfId="55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>
      <alignment horizontal="center" vertical="top" wrapText="1"/>
    </xf>
    <xf numFmtId="43" fontId="55" fillId="8" borderId="0" xfId="55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justify"/>
    </xf>
    <xf numFmtId="49" fontId="54" fillId="0" borderId="0" xfId="0" applyNumberFormat="1" applyFont="1" applyFill="1" applyAlignment="1">
      <alignment horizontal="center"/>
    </xf>
    <xf numFmtId="43" fontId="56" fillId="0" borderId="10" xfId="5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56" fillId="6" borderId="10" xfId="0" applyFont="1" applyFill="1" applyBorder="1" applyAlignment="1">
      <alignment vertical="center" wrapText="1"/>
    </xf>
    <xf numFmtId="1" fontId="6" fillId="12" borderId="10" xfId="0" applyNumberFormat="1" applyFont="1" applyFill="1" applyBorder="1" applyAlignment="1">
      <alignment horizontal="center" vertical="center" wrapText="1"/>
    </xf>
    <xf numFmtId="49" fontId="6" fillId="12" borderId="10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0" borderId="10" xfId="50" applyFont="1" applyFill="1" applyBorder="1" applyAlignment="1">
      <alignment horizontal="left" vertical="center" wrapText="1"/>
      <protection/>
    </xf>
    <xf numFmtId="2" fontId="7" fillId="0" borderId="10" xfId="51" applyNumberFormat="1" applyFont="1" applyFill="1" applyBorder="1" applyAlignment="1">
      <alignment vertical="center" wrapText="1"/>
      <protection/>
    </xf>
    <xf numFmtId="0" fontId="57" fillId="12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1" fontId="7" fillId="0" borderId="12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" fontId="6" fillId="12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12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4" fillId="0" borderId="0" xfId="0" applyFont="1" applyFill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4" fontId="7" fillId="12" borderId="10" xfId="55" applyNumberFormat="1" applyFont="1" applyFill="1" applyBorder="1" applyAlignment="1">
      <alignment vertical="center" wrapText="1"/>
    </xf>
    <xf numFmtId="4" fontId="7" fillId="12" borderId="10" xfId="55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Alignment="1">
      <alignment/>
    </xf>
    <xf numFmtId="4" fontId="56" fillId="0" borderId="10" xfId="55" applyNumberFormat="1" applyFont="1" applyFill="1" applyBorder="1" applyAlignment="1">
      <alignment horizontal="center" vertical="center" wrapText="1"/>
    </xf>
    <xf numFmtId="4" fontId="7" fillId="12" borderId="14" xfId="55" applyNumberFormat="1" applyFont="1" applyFill="1" applyBorder="1" applyAlignment="1">
      <alignment horizontal="right" vertical="center" wrapText="1"/>
    </xf>
    <xf numFmtId="4" fontId="7" fillId="0" borderId="0" xfId="55" applyNumberFormat="1" applyFont="1" applyFill="1" applyBorder="1" applyAlignment="1">
      <alignment wrapText="1"/>
    </xf>
    <xf numFmtId="4" fontId="7" fillId="0" borderId="0" xfId="55" applyNumberFormat="1" applyFont="1" applyFill="1" applyBorder="1" applyAlignment="1">
      <alignment horizontal="right" wrapText="1"/>
    </xf>
    <xf numFmtId="4" fontId="7" fillId="0" borderId="0" xfId="55" applyNumberFormat="1" applyFont="1" applyBorder="1" applyAlignment="1">
      <alignment horizontal="right" wrapText="1"/>
    </xf>
    <xf numFmtId="4" fontId="3" fillId="0" borderId="0" xfId="55" applyNumberFormat="1" applyFont="1" applyFill="1" applyBorder="1" applyAlignment="1">
      <alignment wrapText="1"/>
    </xf>
    <xf numFmtId="4" fontId="3" fillId="0" borderId="0" xfId="55" applyNumberFormat="1" applyFont="1" applyFill="1" applyBorder="1" applyAlignment="1">
      <alignment horizontal="right" wrapText="1"/>
    </xf>
    <xf numFmtId="4" fontId="3" fillId="0" borderId="0" xfId="55" applyNumberFormat="1" applyFont="1" applyBorder="1" applyAlignment="1">
      <alignment horizontal="right" wrapText="1"/>
    </xf>
    <xf numFmtId="4" fontId="0" fillId="0" borderId="0" xfId="55" applyNumberFormat="1" applyFont="1" applyFill="1" applyBorder="1" applyAlignment="1">
      <alignment vertical="center" wrapText="1"/>
    </xf>
    <xf numFmtId="4" fontId="0" fillId="0" borderId="0" xfId="55" applyNumberFormat="1" applyFont="1" applyFill="1" applyBorder="1" applyAlignment="1">
      <alignment horizontal="right" vertical="center" wrapText="1"/>
    </xf>
    <xf numFmtId="4" fontId="0" fillId="0" borderId="0" xfId="55" applyNumberFormat="1" applyFont="1" applyFill="1" applyBorder="1" applyAlignment="1">
      <alignment horizontal="right" wrapText="1"/>
    </xf>
    <xf numFmtId="4" fontId="7" fillId="12" borderId="11" xfId="55" applyNumberFormat="1" applyFont="1" applyFill="1" applyBorder="1" applyAlignment="1">
      <alignment horizontal="center" vertical="center" wrapText="1"/>
    </xf>
    <xf numFmtId="4" fontId="56" fillId="0" borderId="15" xfId="55" applyNumberFormat="1" applyFont="1" applyFill="1" applyBorder="1" applyAlignment="1">
      <alignment horizontal="center" vertical="center"/>
    </xf>
    <xf numFmtId="4" fontId="7" fillId="6" borderId="15" xfId="55" applyNumberFormat="1" applyFont="1" applyFill="1" applyBorder="1" applyAlignment="1">
      <alignment horizontal="right" vertical="center" wrapText="1"/>
    </xf>
    <xf numFmtId="4" fontId="7" fillId="12" borderId="15" xfId="55" applyNumberFormat="1" applyFont="1" applyFill="1" applyBorder="1" applyAlignment="1">
      <alignment horizontal="right" vertical="center" wrapText="1"/>
    </xf>
    <xf numFmtId="4" fontId="56" fillId="0" borderId="16" xfId="55" applyNumberFormat="1" applyFont="1" applyFill="1" applyBorder="1" applyAlignment="1">
      <alignment horizontal="center" vertical="center" wrapText="1"/>
    </xf>
    <xf numFmtId="4" fontId="56" fillId="0" borderId="17" xfId="55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6" fillId="0" borderId="12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4" fontId="57" fillId="0" borderId="19" xfId="0" applyNumberFormat="1" applyFont="1" applyFill="1" applyBorder="1" applyAlignment="1">
      <alignment vertical="center" wrapText="1"/>
    </xf>
    <xf numFmtId="43" fontId="58" fillId="33" borderId="20" xfId="55" applyFont="1" applyFill="1" applyBorder="1" applyAlignment="1">
      <alignment horizontal="right" vertical="center"/>
    </xf>
    <xf numFmtId="43" fontId="59" fillId="33" borderId="20" xfId="55" applyFont="1" applyFill="1" applyBorder="1" applyAlignment="1">
      <alignment horizontal="right" vertical="center"/>
    </xf>
    <xf numFmtId="43" fontId="60" fillId="33" borderId="20" xfId="55" applyFont="1" applyFill="1" applyBorder="1" applyAlignment="1">
      <alignment horizontal="right" vertical="center"/>
    </xf>
    <xf numFmtId="43" fontId="55" fillId="8" borderId="21" xfId="55" applyFont="1" applyFill="1" applyBorder="1" applyAlignment="1">
      <alignment horizontal="right" vertical="center"/>
    </xf>
    <xf numFmtId="43" fontId="55" fillId="8" borderId="20" xfId="55" applyFont="1" applyFill="1" applyBorder="1" applyAlignment="1">
      <alignment horizontal="right" vertical="center"/>
    </xf>
    <xf numFmtId="43" fontId="55" fillId="8" borderId="22" xfId="55" applyFont="1" applyFill="1" applyBorder="1" applyAlignment="1">
      <alignment horizontal="right" vertical="center"/>
    </xf>
    <xf numFmtId="4" fontId="56" fillId="0" borderId="10" xfId="55" applyNumberFormat="1" applyFont="1" applyFill="1" applyBorder="1" applyAlignment="1">
      <alignment horizontal="right" vertical="center" wrapText="1"/>
    </xf>
    <xf numFmtId="49" fontId="56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 wrapText="1"/>
    </xf>
    <xf numFmtId="4" fontId="56" fillId="0" borderId="10" xfId="55" applyNumberFormat="1" applyFont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 wrapText="1"/>
    </xf>
    <xf numFmtId="0" fontId="57" fillId="12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vertical="center" wrapText="1"/>
    </xf>
    <xf numFmtId="4" fontId="57" fillId="34" borderId="10" xfId="0" applyNumberFormat="1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57" fillId="12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right" vertical="center" wrapText="1"/>
    </xf>
    <xf numFmtId="0" fontId="57" fillId="34" borderId="12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horizontal="center" vertical="center" wrapText="1"/>
    </xf>
    <xf numFmtId="2" fontId="7" fillId="0" borderId="0" xfId="51" applyNumberFormat="1" applyFont="1" applyFill="1" applyBorder="1" applyAlignment="1">
      <alignment vertical="center" wrapText="1"/>
      <protection/>
    </xf>
    <xf numFmtId="43" fontId="56" fillId="0" borderId="0" xfId="55" applyFont="1" applyFill="1" applyBorder="1" applyAlignment="1">
      <alignment horizontal="center" vertical="center"/>
    </xf>
    <xf numFmtId="4" fontId="56" fillId="0" borderId="0" xfId="55" applyNumberFormat="1" applyFont="1" applyFill="1" applyBorder="1" applyAlignment="1">
      <alignment horizontal="center" vertical="center" wrapText="1"/>
    </xf>
    <xf numFmtId="4" fontId="56" fillId="0" borderId="19" xfId="55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3" fontId="60" fillId="34" borderId="22" xfId="55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4" fontId="56" fillId="34" borderId="10" xfId="55" applyNumberFormat="1" applyFont="1" applyFill="1" applyBorder="1" applyAlignment="1">
      <alignment horizontal="center" vertical="center" wrapText="1"/>
    </xf>
    <xf numFmtId="43" fontId="0" fillId="34" borderId="0" xfId="55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vertical="center"/>
    </xf>
    <xf numFmtId="184" fontId="0" fillId="34" borderId="0" xfId="0" applyNumberFormat="1" applyFill="1" applyBorder="1" applyAlignment="1">
      <alignment vertical="center"/>
    </xf>
    <xf numFmtId="0" fontId="56" fillId="34" borderId="12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43" fontId="56" fillId="34" borderId="10" xfId="55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 wrapText="1"/>
    </xf>
    <xf numFmtId="180" fontId="0" fillId="3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vertical="center" wrapText="1"/>
    </xf>
    <xf numFmtId="4" fontId="57" fillId="0" borderId="23" xfId="55" applyNumberFormat="1" applyFont="1" applyFill="1" applyBorder="1" applyAlignment="1">
      <alignment horizontal="right" vertical="center" wrapText="1"/>
    </xf>
    <xf numFmtId="4" fontId="56" fillId="0" borderId="23" xfId="55" applyNumberFormat="1" applyFont="1" applyFill="1" applyBorder="1" applyAlignment="1">
      <alignment horizontal="right" vertical="center" wrapText="1"/>
    </xf>
    <xf numFmtId="4" fontId="57" fillId="33" borderId="23" xfId="55" applyNumberFormat="1" applyFont="1" applyFill="1" applyBorder="1" applyAlignment="1">
      <alignment horizontal="right" vertical="center" wrapText="1"/>
    </xf>
    <xf numFmtId="4" fontId="57" fillId="8" borderId="23" xfId="55" applyNumberFormat="1" applyFont="1" applyFill="1" applyBorder="1" applyAlignment="1">
      <alignment horizontal="right" vertical="center" wrapText="1"/>
    </xf>
    <xf numFmtId="4" fontId="56" fillId="34" borderId="23" xfId="55" applyNumberFormat="1" applyFont="1" applyFill="1" applyBorder="1" applyAlignment="1">
      <alignment horizontal="right" vertical="center" wrapText="1"/>
    </xf>
    <xf numFmtId="4" fontId="56" fillId="0" borderId="23" xfId="0" applyNumberFormat="1" applyFont="1" applyBorder="1" applyAlignment="1">
      <alignment vertical="center" wrapText="1"/>
    </xf>
    <xf numFmtId="4" fontId="57" fillId="34" borderId="23" xfId="55" applyNumberFormat="1" applyFont="1" applyFill="1" applyBorder="1" applyAlignment="1">
      <alignment horizontal="right" vertical="center" wrapText="1"/>
    </xf>
    <xf numFmtId="4" fontId="57" fillId="0" borderId="23" xfId="0" applyNumberFormat="1" applyFont="1" applyFill="1" applyBorder="1" applyAlignment="1">
      <alignment vertical="center" wrapText="1"/>
    </xf>
    <xf numFmtId="4" fontId="7" fillId="12" borderId="23" xfId="55" applyNumberFormat="1" applyFont="1" applyFill="1" applyBorder="1" applyAlignment="1">
      <alignment horizontal="right" vertical="center" wrapText="1"/>
    </xf>
    <xf numFmtId="4" fontId="57" fillId="34" borderId="23" xfId="0" applyNumberFormat="1" applyFont="1" applyFill="1" applyBorder="1" applyAlignment="1">
      <alignment vertical="center" wrapText="1"/>
    </xf>
    <xf numFmtId="4" fontId="6" fillId="0" borderId="24" xfId="55" applyNumberFormat="1" applyFont="1" applyFill="1" applyBorder="1" applyAlignment="1">
      <alignment horizontal="right" vertical="center" wrapText="1"/>
    </xf>
    <xf numFmtId="43" fontId="5" fillId="0" borderId="22" xfId="55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2" fontId="7" fillId="0" borderId="25" xfId="51" applyNumberFormat="1" applyFont="1" applyFill="1" applyBorder="1" applyAlignment="1">
      <alignment vertical="center" wrapText="1"/>
      <protection/>
    </xf>
    <xf numFmtId="43" fontId="56" fillId="0" borderId="25" xfId="55" applyFont="1" applyFill="1" applyBorder="1" applyAlignment="1">
      <alignment horizontal="center" vertical="center"/>
    </xf>
    <xf numFmtId="4" fontId="56" fillId="0" borderId="25" xfId="55" applyNumberFormat="1" applyFont="1" applyFill="1" applyBorder="1" applyAlignment="1">
      <alignment horizontal="center" vertical="center" wrapText="1"/>
    </xf>
    <xf numFmtId="4" fontId="56" fillId="0" borderId="26" xfId="55" applyNumberFormat="1" applyFont="1" applyFill="1" applyBorder="1" applyAlignment="1">
      <alignment horizontal="center" vertical="center"/>
    </xf>
    <xf numFmtId="43" fontId="0" fillId="0" borderId="27" xfId="55" applyFont="1" applyFill="1" applyBorder="1" applyAlignment="1" applyProtection="1">
      <alignment horizontal="center" vertical="center" wrapText="1"/>
      <protection locked="0"/>
    </xf>
    <xf numFmtId="4" fontId="57" fillId="0" borderId="15" xfId="55" applyNumberFormat="1" applyFont="1" applyFill="1" applyBorder="1" applyAlignment="1">
      <alignment horizontal="right" vertical="center" wrapText="1"/>
    </xf>
    <xf numFmtId="4" fontId="56" fillId="0" borderId="15" xfId="55" applyNumberFormat="1" applyFont="1" applyFill="1" applyBorder="1" applyAlignment="1">
      <alignment horizontal="right" vertical="center" wrapText="1"/>
    </xf>
    <xf numFmtId="4" fontId="57" fillId="33" borderId="15" xfId="55" applyNumberFormat="1" applyFont="1" applyFill="1" applyBorder="1" applyAlignment="1">
      <alignment horizontal="right" vertical="center" wrapText="1"/>
    </xf>
    <xf numFmtId="4" fontId="57" fillId="8" borderId="15" xfId="55" applyNumberFormat="1" applyFont="1" applyFill="1" applyBorder="1" applyAlignment="1">
      <alignment horizontal="right" vertical="center" wrapText="1"/>
    </xf>
    <xf numFmtId="4" fontId="56" fillId="34" borderId="15" xfId="55" applyNumberFormat="1" applyFont="1" applyFill="1" applyBorder="1" applyAlignment="1">
      <alignment horizontal="right" vertical="center" wrapText="1"/>
    </xf>
    <xf numFmtId="4" fontId="56" fillId="0" borderId="15" xfId="0" applyNumberFormat="1" applyFont="1" applyBorder="1" applyAlignment="1">
      <alignment vertical="center" wrapText="1"/>
    </xf>
    <xf numFmtId="4" fontId="57" fillId="34" borderId="15" xfId="55" applyNumberFormat="1" applyFont="1" applyFill="1" applyBorder="1" applyAlignment="1">
      <alignment horizontal="right" vertical="center" wrapText="1"/>
    </xf>
    <xf numFmtId="4" fontId="57" fillId="0" borderId="15" xfId="0" applyNumberFormat="1" applyFont="1" applyFill="1" applyBorder="1" applyAlignment="1">
      <alignment vertical="center" wrapText="1"/>
    </xf>
    <xf numFmtId="4" fontId="57" fillId="34" borderId="15" xfId="0" applyNumberFormat="1" applyFont="1" applyFill="1" applyBorder="1" applyAlignment="1">
      <alignment vertical="center" wrapText="1"/>
    </xf>
    <xf numFmtId="4" fontId="6" fillId="0" borderId="26" xfId="55" applyNumberFormat="1" applyFont="1" applyFill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57" fillId="0" borderId="28" xfId="0" applyFont="1" applyFill="1" applyBorder="1" applyAlignment="1" applyProtection="1">
      <alignment horizontal="center" vertical="center" wrapText="1"/>
      <protection locked="0"/>
    </xf>
    <xf numFmtId="0" fontId="57" fillId="0" borderId="29" xfId="0" applyFont="1" applyFill="1" applyBorder="1" applyAlignment="1" applyProtection="1">
      <alignment horizontal="center" vertical="center" wrapText="1"/>
      <protection locked="0"/>
    </xf>
    <xf numFmtId="49" fontId="57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29" xfId="55" applyNumberFormat="1" applyFont="1" applyFill="1" applyBorder="1" applyAlignment="1" applyProtection="1">
      <alignment horizontal="center" vertical="center" wrapText="1"/>
      <protection locked="0"/>
    </xf>
    <xf numFmtId="4" fontId="57" fillId="0" borderId="30" xfId="55" applyNumberFormat="1" applyFont="1" applyFill="1" applyBorder="1" applyAlignment="1" applyProtection="1">
      <alignment horizontal="center" vertical="center" wrapText="1"/>
      <protection locked="0"/>
    </xf>
    <xf numFmtId="4" fontId="57" fillId="0" borderId="3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57" fillId="12" borderId="10" xfId="0" applyFont="1" applyFill="1" applyBorder="1" applyAlignment="1">
      <alignment horizontal="center" vertical="center"/>
    </xf>
    <xf numFmtId="49" fontId="57" fillId="12" borderId="10" xfId="0" applyNumberFormat="1" applyFont="1" applyFill="1" applyBorder="1" applyAlignment="1">
      <alignment horizontal="center" vertical="center"/>
    </xf>
    <xf numFmtId="4" fontId="57" fillId="12" borderId="10" xfId="55" applyNumberFormat="1" applyFont="1" applyFill="1" applyBorder="1" applyAlignment="1">
      <alignment horizontal="center" vertical="center" wrapText="1"/>
    </xf>
    <xf numFmtId="4" fontId="57" fillId="12" borderId="10" xfId="55" applyNumberFormat="1" applyFont="1" applyFill="1" applyBorder="1" applyAlignment="1">
      <alignment horizontal="right" vertical="center" wrapText="1"/>
    </xf>
    <xf numFmtId="4" fontId="57" fillId="12" borderId="23" xfId="55" applyNumberFormat="1" applyFont="1" applyFill="1" applyBorder="1" applyAlignment="1">
      <alignment horizontal="right" vertical="center" wrapText="1"/>
    </xf>
    <xf numFmtId="4" fontId="57" fillId="12" borderId="15" xfId="55" applyNumberFormat="1" applyFont="1" applyFill="1" applyBorder="1" applyAlignment="1">
      <alignment horizontal="right" vertical="center" wrapText="1"/>
    </xf>
    <xf numFmtId="1" fontId="6" fillId="6" borderId="12" xfId="0" applyNumberFormat="1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 wrapText="1"/>
    </xf>
    <xf numFmtId="49" fontId="61" fillId="6" borderId="10" xfId="0" applyNumberFormat="1" applyFont="1" applyFill="1" applyBorder="1" applyAlignment="1">
      <alignment horizontal="center" vertical="center" wrapText="1"/>
    </xf>
    <xf numFmtId="4" fontId="56" fillId="6" borderId="10" xfId="55" applyNumberFormat="1" applyFont="1" applyFill="1" applyBorder="1" applyAlignment="1">
      <alignment horizontal="center" vertical="center" wrapText="1"/>
    </xf>
    <xf numFmtId="4" fontId="56" fillId="6" borderId="10" xfId="55" applyNumberFormat="1" applyFont="1" applyFill="1" applyBorder="1" applyAlignment="1">
      <alignment horizontal="right" vertical="center" wrapText="1"/>
    </xf>
    <xf numFmtId="4" fontId="56" fillId="6" borderId="23" xfId="55" applyNumberFormat="1" applyFont="1" applyFill="1" applyBorder="1" applyAlignment="1">
      <alignment horizontal="right" vertical="center" wrapText="1"/>
    </xf>
    <xf numFmtId="4" fontId="56" fillId="6" borderId="15" xfId="55" applyNumberFormat="1" applyFont="1" applyFill="1" applyBorder="1" applyAlignment="1">
      <alignment horizontal="right" vertical="center" wrapText="1"/>
    </xf>
    <xf numFmtId="1" fontId="6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" fontId="7" fillId="6" borderId="10" xfId="55" applyNumberFormat="1" applyFont="1" applyFill="1" applyBorder="1" applyAlignment="1">
      <alignment vertical="center" wrapText="1"/>
    </xf>
    <xf numFmtId="4" fontId="7" fillId="6" borderId="10" xfId="55" applyNumberFormat="1" applyFont="1" applyFill="1" applyBorder="1" applyAlignment="1">
      <alignment horizontal="right" vertical="center" wrapText="1"/>
    </xf>
    <xf numFmtId="4" fontId="6" fillId="6" borderId="23" xfId="55" applyNumberFormat="1" applyFont="1" applyFill="1" applyBorder="1" applyAlignment="1">
      <alignment horizontal="right" vertical="center" wrapText="1"/>
    </xf>
    <xf numFmtId="4" fontId="6" fillId="6" borderId="15" xfId="55" applyNumberFormat="1" applyFont="1" applyFill="1" applyBorder="1" applyAlignment="1">
      <alignment horizontal="right" vertical="center" wrapText="1"/>
    </xf>
    <xf numFmtId="4" fontId="7" fillId="6" borderId="10" xfId="55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vertical="center" wrapText="1"/>
    </xf>
    <xf numFmtId="43" fontId="56" fillId="0" borderId="16" xfId="55" applyFont="1" applyFill="1" applyBorder="1" applyAlignment="1">
      <alignment horizontal="center" vertical="center"/>
    </xf>
    <xf numFmtId="1" fontId="6" fillId="12" borderId="13" xfId="0" applyNumberFormat="1" applyFont="1" applyFill="1" applyBorder="1" applyAlignment="1">
      <alignment horizontal="center" vertical="center" wrapText="1"/>
    </xf>
    <xf numFmtId="0" fontId="57" fillId="12" borderId="11" xfId="0" applyFont="1" applyFill="1" applyBorder="1" applyAlignment="1">
      <alignment horizontal="center" vertical="center"/>
    </xf>
    <xf numFmtId="4" fontId="57" fillId="12" borderId="14" xfId="55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vertical="center" wrapText="1"/>
    </xf>
    <xf numFmtId="0" fontId="56" fillId="0" borderId="33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4" fontId="57" fillId="0" borderId="34" xfId="55" applyNumberFormat="1" applyFont="1" applyFill="1" applyBorder="1" applyAlignment="1">
      <alignment horizontal="right" vertical="center"/>
    </xf>
    <xf numFmtId="1" fontId="7" fillId="0" borderId="35" xfId="0" applyNumberFormat="1" applyFont="1" applyFill="1" applyBorder="1" applyAlignment="1">
      <alignment horizontal="center" vertical="center" wrapText="1"/>
    </xf>
    <xf numFmtId="4" fontId="57" fillId="12" borderId="11" xfId="55" applyNumberFormat="1" applyFont="1" applyFill="1" applyBorder="1" applyAlignment="1">
      <alignment horizontal="center" vertical="center" wrapText="1"/>
    </xf>
    <xf numFmtId="4" fontId="57" fillId="12" borderId="14" xfId="55" applyNumberFormat="1" applyFont="1" applyFill="1" applyBorder="1" applyAlignment="1">
      <alignment horizontal="right" vertical="center"/>
    </xf>
    <xf numFmtId="0" fontId="57" fillId="0" borderId="36" xfId="0" applyFont="1" applyFill="1" applyBorder="1" applyAlignment="1" applyProtection="1">
      <alignment horizontal="center" vertical="center" wrapText="1"/>
      <protection locked="0"/>
    </xf>
    <xf numFmtId="0" fontId="57" fillId="0" borderId="37" xfId="0" applyFont="1" applyFill="1" applyBorder="1" applyAlignment="1" applyProtection="1">
      <alignment horizontal="center" vertical="center" wrapText="1"/>
      <protection locked="0"/>
    </xf>
    <xf numFmtId="4" fontId="57" fillId="0" borderId="37" xfId="55" applyNumberFormat="1" applyFont="1" applyFill="1" applyBorder="1" applyAlignment="1" applyProtection="1">
      <alignment horizontal="center" vertical="center" wrapText="1"/>
      <protection locked="0"/>
    </xf>
    <xf numFmtId="4" fontId="57" fillId="0" borderId="38" xfId="55" applyNumberFormat="1" applyFont="1" applyFill="1" applyBorder="1" applyAlignment="1" applyProtection="1">
      <alignment horizontal="center" vertical="center" wrapText="1"/>
      <protection locked="0"/>
    </xf>
    <xf numFmtId="0" fontId="57" fillId="0" borderId="32" xfId="0" applyFont="1" applyFill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 horizontal="center" vertical="center" wrapText="1"/>
      <protection locked="0"/>
    </xf>
    <xf numFmtId="4" fontId="57" fillId="0" borderId="33" xfId="55" applyNumberFormat="1" applyFont="1" applyFill="1" applyBorder="1" applyAlignment="1" applyProtection="1">
      <alignment horizontal="center" vertical="center" wrapText="1"/>
      <protection locked="0"/>
    </xf>
    <xf numFmtId="4" fontId="57" fillId="0" borderId="34" xfId="55" applyNumberFormat="1" applyFont="1" applyFill="1" applyBorder="1" applyAlignment="1" applyProtection="1">
      <alignment horizontal="center" vertical="center" wrapText="1"/>
      <protection locked="0"/>
    </xf>
    <xf numFmtId="1" fontId="6" fillId="12" borderId="39" xfId="0" applyNumberFormat="1" applyFont="1" applyFill="1" applyBorder="1" applyAlignment="1">
      <alignment horizontal="center" vertical="center" wrapText="1"/>
    </xf>
    <xf numFmtId="0" fontId="57" fillId="12" borderId="40" xfId="0" applyFont="1" applyFill="1" applyBorder="1" applyAlignment="1">
      <alignment horizontal="center" vertical="center" wrapText="1"/>
    </xf>
    <xf numFmtId="0" fontId="57" fillId="12" borderId="40" xfId="0" applyFont="1" applyFill="1" applyBorder="1" applyAlignment="1">
      <alignment horizontal="center" vertical="center"/>
    </xf>
    <xf numFmtId="4" fontId="57" fillId="12" borderId="41" xfId="55" applyNumberFormat="1" applyFont="1" applyFill="1" applyBorder="1" applyAlignment="1">
      <alignment horizontal="right" vertical="center"/>
    </xf>
    <xf numFmtId="4" fontId="57" fillId="12" borderId="40" xfId="55" applyNumberFormat="1" applyFont="1" applyFill="1" applyBorder="1" applyAlignment="1">
      <alignment horizontal="center" vertical="center" wrapText="1"/>
    </xf>
    <xf numFmtId="4" fontId="56" fillId="0" borderId="33" xfId="55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horizontal="center" vertical="center" wrapText="1"/>
    </xf>
    <xf numFmtId="2" fontId="7" fillId="0" borderId="10" xfId="51" applyNumberFormat="1" applyFont="1" applyFill="1" applyBorder="1" applyAlignment="1">
      <alignment horizontal="justify" vertical="justify" wrapText="1"/>
      <protection/>
    </xf>
    <xf numFmtId="2" fontId="7" fillId="0" borderId="25" xfId="0" applyNumberFormat="1" applyFont="1" applyBorder="1" applyAlignment="1">
      <alignment vertical="center"/>
    </xf>
    <xf numFmtId="2" fontId="7" fillId="0" borderId="42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 wrapText="1"/>
    </xf>
    <xf numFmtId="0" fontId="7" fillId="34" borderId="10" xfId="50" applyFont="1" applyFill="1" applyBorder="1" applyAlignment="1">
      <alignment horizontal="justify" vertical="justify" wrapText="1"/>
      <protection/>
    </xf>
    <xf numFmtId="49" fontId="7" fillId="34" borderId="10" xfId="0" applyNumberFormat="1" applyFont="1" applyFill="1" applyBorder="1" applyAlignment="1">
      <alignment horizontal="justify" vertical="justify" wrapText="1"/>
    </xf>
    <xf numFmtId="2" fontId="7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7" fillId="34" borderId="10" xfId="51" applyNumberFormat="1" applyFont="1" applyFill="1" applyBorder="1" applyAlignment="1">
      <alignment horizontal="justify" vertical="justify" wrapText="1"/>
      <protection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left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7" fillId="0" borderId="10" xfId="0" applyFont="1" applyFill="1" applyBorder="1" applyAlignment="1" applyProtection="1">
      <alignment horizontal="left" vertical="center"/>
      <protection locked="0"/>
    </xf>
    <xf numFmtId="0" fontId="57" fillId="0" borderId="23" xfId="0" applyFont="1" applyBorder="1" applyAlignment="1">
      <alignment horizontal="justify" vertical="justify" wrapText="1"/>
    </xf>
    <xf numFmtId="0" fontId="57" fillId="0" borderId="45" xfId="0" applyFont="1" applyBorder="1" applyAlignment="1">
      <alignment horizontal="justify" vertical="justify" wrapText="1"/>
    </xf>
    <xf numFmtId="0" fontId="57" fillId="0" borderId="20" xfId="0" applyFont="1" applyBorder="1" applyAlignment="1">
      <alignment horizontal="justify" vertical="justify" wrapText="1"/>
    </xf>
    <xf numFmtId="0" fontId="62" fillId="0" borderId="46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2" fontId="8" fillId="0" borderId="18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7" fillId="8" borderId="12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 wrapText="1"/>
    </xf>
    <xf numFmtId="2" fontId="8" fillId="0" borderId="48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6" fontId="6" fillId="0" borderId="44" xfId="0" applyNumberFormat="1" applyFont="1" applyFill="1" applyBorder="1" applyAlignment="1">
      <alignment horizontal="center" vertical="center" wrapText="1"/>
    </xf>
    <xf numFmtId="16" fontId="6" fillId="0" borderId="25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57" fillId="0" borderId="12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0" fontId="57" fillId="0" borderId="24" xfId="0" applyFont="1" applyFill="1" applyBorder="1" applyAlignment="1" applyProtection="1">
      <alignment horizontal="justify" vertical="justify" wrapText="1"/>
      <protection locked="0"/>
    </xf>
    <xf numFmtId="0" fontId="57" fillId="0" borderId="50" xfId="0" applyFont="1" applyFill="1" applyBorder="1" applyAlignment="1" applyProtection="1">
      <alignment horizontal="justify" vertical="justify" wrapText="1"/>
      <protection locked="0"/>
    </xf>
    <xf numFmtId="0" fontId="57" fillId="0" borderId="22" xfId="0" applyFont="1" applyFill="1" applyBorder="1" applyAlignment="1" applyProtection="1">
      <alignment horizontal="justify" vertical="justify" wrapText="1"/>
      <protection locked="0"/>
    </xf>
    <xf numFmtId="0" fontId="57" fillId="0" borderId="51" xfId="0" applyFont="1" applyFill="1" applyBorder="1" applyAlignment="1" applyProtection="1">
      <alignment horizontal="justify" vertical="justify" wrapText="1"/>
      <protection locked="0"/>
    </xf>
    <xf numFmtId="0" fontId="57" fillId="0" borderId="49" xfId="0" applyFont="1" applyFill="1" applyBorder="1" applyAlignment="1" applyProtection="1">
      <alignment horizontal="justify" vertical="justify" wrapText="1"/>
      <protection locked="0"/>
    </xf>
    <xf numFmtId="0" fontId="57" fillId="0" borderId="43" xfId="0" applyFont="1" applyFill="1" applyBorder="1" applyAlignment="1" applyProtection="1">
      <alignment horizontal="justify" vertical="justify" wrapText="1"/>
      <protection locked="0"/>
    </xf>
    <xf numFmtId="0" fontId="62" fillId="0" borderId="1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2" fillId="0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43" fontId="56" fillId="0" borderId="10" xfId="55" applyFont="1" applyFill="1" applyBorder="1" applyAlignment="1">
      <alignment horizontal="center" vertical="center"/>
    </xf>
    <xf numFmtId="4" fontId="56" fillId="0" borderId="10" xfId="55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 applyProtection="1">
      <alignment horizontal="center" vertical="center" wrapText="1"/>
      <protection locked="0"/>
    </xf>
    <xf numFmtId="0" fontId="57" fillId="0" borderId="45" xfId="0" applyFont="1" applyFill="1" applyBorder="1" applyAlignment="1" applyProtection="1">
      <alignment horizontal="center" vertical="center" wrapText="1"/>
      <protection locked="0"/>
    </xf>
    <xf numFmtId="0" fontId="57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left" vertical="center"/>
      <protection locked="0"/>
    </xf>
    <xf numFmtId="0" fontId="6" fillId="0" borderId="57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2" fontId="7" fillId="0" borderId="25" xfId="51" applyNumberFormat="1" applyFont="1" applyFill="1" applyBorder="1" applyAlignment="1">
      <alignment horizontal="left" vertical="center" wrapText="1"/>
      <protection/>
    </xf>
    <xf numFmtId="2" fontId="7" fillId="0" borderId="33" xfId="51" applyNumberFormat="1" applyFont="1" applyFill="1" applyBorder="1" applyAlignment="1">
      <alignment horizontal="left" vertical="center" wrapText="1"/>
      <protection/>
    </xf>
    <xf numFmtId="2" fontId="7" fillId="0" borderId="29" xfId="51" applyNumberFormat="1" applyFont="1" applyFill="1" applyBorder="1" applyAlignment="1">
      <alignment horizontal="left" vertical="center" wrapText="1"/>
      <protection/>
    </xf>
    <xf numFmtId="43" fontId="56" fillId="0" borderId="25" xfId="55" applyFont="1" applyFill="1" applyBorder="1" applyAlignment="1">
      <alignment horizontal="center" vertical="center"/>
    </xf>
    <xf numFmtId="43" fontId="56" fillId="0" borderId="33" xfId="55" applyFont="1" applyFill="1" applyBorder="1" applyAlignment="1">
      <alignment horizontal="center" vertical="center"/>
    </xf>
    <xf numFmtId="43" fontId="56" fillId="0" borderId="29" xfId="55" applyFont="1" applyFill="1" applyBorder="1" applyAlignment="1">
      <alignment horizontal="center" vertical="center"/>
    </xf>
    <xf numFmtId="4" fontId="56" fillId="0" borderId="26" xfId="55" applyNumberFormat="1" applyFont="1" applyFill="1" applyBorder="1" applyAlignment="1">
      <alignment horizontal="center" vertical="center"/>
    </xf>
    <xf numFmtId="4" fontId="56" fillId="0" borderId="34" xfId="55" applyNumberFormat="1" applyFont="1" applyFill="1" applyBorder="1" applyAlignment="1">
      <alignment horizontal="center" vertical="center"/>
    </xf>
    <xf numFmtId="4" fontId="56" fillId="0" borderId="31" xfId="55" applyNumberFormat="1" applyFont="1" applyFill="1" applyBorder="1" applyAlignment="1">
      <alignment horizontal="center" vertical="center"/>
    </xf>
    <xf numFmtId="2" fontId="7" fillId="0" borderId="10" xfId="51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 Ps - Rev. 2" xfId="50"/>
    <cellStyle name="Normal_VVesg 1 005 04 REV. 2 - Alvorada - Grupo B Rede coleto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133350</xdr:rowOff>
    </xdr:from>
    <xdr:to>
      <xdr:col>2</xdr:col>
      <xdr:colOff>180975</xdr:colOff>
      <xdr:row>1</xdr:row>
      <xdr:rowOff>438150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285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</xdr:col>
      <xdr:colOff>514350</xdr:colOff>
      <xdr:row>3</xdr:row>
      <xdr:rowOff>9525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ISTIANE\Users\PREFEITURA%20DE%20SAO%20GABRIEL\PROJETO%20CAL&#199;AMENTO%20NATALIA%20SHUTS%20E%20RUA%20PROJETADA%202015\PLANILHA%20NATALIA%20SCHUL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ELHO"/>
      <sheetName val="PLANILHA GERAL"/>
      <sheetName val="MEMÓ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showGridLines="0" view="pageBreakPreview" zoomScaleSheetLayoutView="100" workbookViewId="0" topLeftCell="A33">
      <selection activeCell="D44" sqref="D44"/>
    </sheetView>
  </sheetViews>
  <sheetFormatPr defaultColWidth="9.140625" defaultRowHeight="15"/>
  <cols>
    <col min="1" max="1" width="10.140625" style="2" customWidth="1"/>
    <col min="2" max="2" width="13.7109375" style="2" customWidth="1"/>
    <col min="3" max="3" width="16.140625" style="24" customWidth="1"/>
    <col min="4" max="4" width="74.28125" style="50" customWidth="1"/>
    <col min="5" max="5" width="9.00390625" style="3" customWidth="1"/>
    <col min="6" max="6" width="15.8515625" style="65" customWidth="1"/>
    <col min="7" max="7" width="15.7109375" style="66" bestFit="1" customWidth="1"/>
    <col min="8" max="8" width="18.140625" style="67" customWidth="1"/>
    <col min="9" max="9" width="17.00390625" style="67" customWidth="1"/>
    <col min="10" max="10" width="26.7109375" style="17" customWidth="1"/>
    <col min="11" max="11" width="9.140625" style="5" customWidth="1"/>
    <col min="12" max="12" width="16.00390625" style="5" customWidth="1"/>
    <col min="13" max="13" width="9.140625" style="5" customWidth="1"/>
    <col min="14" max="14" width="9.57421875" style="5" bestFit="1" customWidth="1"/>
    <col min="15" max="16384" width="9.140625" style="5" customWidth="1"/>
  </cols>
  <sheetData>
    <row r="1" spans="1:9" ht="36" customHeight="1">
      <c r="A1" s="233" t="s">
        <v>38</v>
      </c>
      <c r="B1" s="234"/>
      <c r="C1" s="234"/>
      <c r="D1" s="234"/>
      <c r="E1" s="234"/>
      <c r="F1" s="234"/>
      <c r="G1" s="234"/>
      <c r="H1" s="234"/>
      <c r="I1" s="235"/>
    </row>
    <row r="2" spans="1:9" ht="53.25" customHeight="1" thickBot="1">
      <c r="A2" s="236"/>
      <c r="B2" s="237"/>
      <c r="C2" s="237"/>
      <c r="D2" s="237"/>
      <c r="E2" s="237"/>
      <c r="F2" s="237"/>
      <c r="G2" s="237"/>
      <c r="H2" s="237"/>
      <c r="I2" s="238"/>
    </row>
    <row r="3" spans="1:9" ht="21" customHeight="1">
      <c r="A3" s="239" t="s">
        <v>61</v>
      </c>
      <c r="B3" s="240"/>
      <c r="C3" s="240"/>
      <c r="D3" s="240"/>
      <c r="E3" s="240"/>
      <c r="F3" s="240"/>
      <c r="G3" s="240"/>
      <c r="H3" s="240"/>
      <c r="I3" s="241"/>
    </row>
    <row r="4" spans="1:10" ht="18">
      <c r="A4" s="242" t="s">
        <v>96</v>
      </c>
      <c r="B4" s="243"/>
      <c r="C4" s="243"/>
      <c r="D4" s="243"/>
      <c r="E4" s="226" t="s">
        <v>84</v>
      </c>
      <c r="F4" s="226"/>
      <c r="G4" s="226"/>
      <c r="H4" s="226"/>
      <c r="I4" s="227"/>
      <c r="J4"/>
    </row>
    <row r="5" spans="1:9" ht="18">
      <c r="A5" s="242"/>
      <c r="B5" s="243"/>
      <c r="C5" s="243"/>
      <c r="D5" s="243"/>
      <c r="E5" s="226" t="s">
        <v>30</v>
      </c>
      <c r="F5" s="226"/>
      <c r="G5" s="226"/>
      <c r="H5" s="226"/>
      <c r="I5" s="227"/>
    </row>
    <row r="6" spans="1:11" ht="47.25" customHeight="1">
      <c r="A6" s="228" t="s">
        <v>31</v>
      </c>
      <c r="B6" s="229"/>
      <c r="C6" s="229"/>
      <c r="D6" s="229"/>
      <c r="E6" s="230" t="s">
        <v>81</v>
      </c>
      <c r="F6" s="231"/>
      <c r="G6" s="231"/>
      <c r="H6" s="231"/>
      <c r="I6" s="232"/>
      <c r="K6"/>
    </row>
    <row r="7" spans="1:9" ht="51.75" customHeight="1">
      <c r="A7" s="258" t="s">
        <v>57</v>
      </c>
      <c r="B7" s="259"/>
      <c r="C7" s="259"/>
      <c r="D7" s="259"/>
      <c r="E7" s="260" t="s">
        <v>98</v>
      </c>
      <c r="F7" s="261"/>
      <c r="G7" s="261"/>
      <c r="H7" s="261"/>
      <c r="I7" s="262"/>
    </row>
    <row r="8" spans="1:15" s="6" customFormat="1" ht="33" customHeight="1" thickBot="1">
      <c r="A8" s="222" t="s">
        <v>89</v>
      </c>
      <c r="B8" s="223"/>
      <c r="C8" s="223"/>
      <c r="D8" s="159" t="s">
        <v>85</v>
      </c>
      <c r="E8" s="263"/>
      <c r="F8" s="264"/>
      <c r="G8" s="264"/>
      <c r="H8" s="264"/>
      <c r="I8" s="265"/>
      <c r="J8" s="18"/>
      <c r="L8" s="5"/>
      <c r="M8" s="5"/>
      <c r="N8" s="5"/>
      <c r="O8" s="5"/>
    </row>
    <row r="9" spans="1:15" s="7" customFormat="1" ht="36">
      <c r="A9" s="153" t="s">
        <v>1</v>
      </c>
      <c r="B9" s="154" t="s">
        <v>49</v>
      </c>
      <c r="C9" s="155" t="s">
        <v>7</v>
      </c>
      <c r="D9" s="154" t="s">
        <v>2</v>
      </c>
      <c r="E9" s="154" t="s">
        <v>48</v>
      </c>
      <c r="F9" s="156" t="s">
        <v>25</v>
      </c>
      <c r="G9" s="156" t="s">
        <v>3</v>
      </c>
      <c r="H9" s="157" t="s">
        <v>4</v>
      </c>
      <c r="I9" s="158" t="s">
        <v>82</v>
      </c>
      <c r="J9" s="19"/>
      <c r="L9" s="1"/>
      <c r="M9" s="1"/>
      <c r="N9" s="1"/>
      <c r="O9" s="1"/>
    </row>
    <row r="10" spans="1:15" s="7" customFormat="1" ht="18">
      <c r="A10" s="42">
        <v>1</v>
      </c>
      <c r="B10" s="160"/>
      <c r="C10" s="161"/>
      <c r="D10" s="93" t="s">
        <v>20</v>
      </c>
      <c r="E10" s="160"/>
      <c r="F10" s="162"/>
      <c r="G10" s="163"/>
      <c r="H10" s="164"/>
      <c r="I10" s="165"/>
      <c r="J10" s="19"/>
      <c r="L10" s="1"/>
      <c r="M10" s="1"/>
      <c r="N10" s="1"/>
      <c r="O10" s="1"/>
    </row>
    <row r="11" spans="1:12" s="10" customFormat="1" ht="18.75" thickBot="1">
      <c r="A11" s="246" t="s">
        <v>77</v>
      </c>
      <c r="B11" s="247"/>
      <c r="C11" s="247"/>
      <c r="D11" s="247"/>
      <c r="E11" s="247"/>
      <c r="F11" s="247"/>
      <c r="G11" s="247"/>
      <c r="H11" s="126"/>
      <c r="I11" s="144"/>
      <c r="J11" s="83" t="e">
        <f>J3+#REF!+#REF!+#REF!+#REF!+#REF!+J8</f>
        <v>#REF!</v>
      </c>
      <c r="L11" s="11"/>
    </row>
    <row r="12" spans="1:12" s="10" customFormat="1" ht="18">
      <c r="A12" s="209"/>
      <c r="B12" s="47"/>
      <c r="C12" s="47"/>
      <c r="D12" s="47"/>
      <c r="E12" s="47"/>
      <c r="F12" s="47"/>
      <c r="G12" s="47"/>
      <c r="H12" s="123"/>
      <c r="I12" s="141"/>
      <c r="J12" s="21"/>
      <c r="L12" s="11"/>
    </row>
    <row r="13" spans="1:15" s="7" customFormat="1" ht="18">
      <c r="A13" s="42">
        <v>2</v>
      </c>
      <c r="B13" s="160"/>
      <c r="C13" s="161"/>
      <c r="D13" s="93" t="s">
        <v>18</v>
      </c>
      <c r="E13" s="160"/>
      <c r="F13" s="162"/>
      <c r="G13" s="163"/>
      <c r="H13" s="164"/>
      <c r="I13" s="165"/>
      <c r="J13" s="19"/>
      <c r="L13" s="1"/>
      <c r="M13" s="1"/>
      <c r="N13" s="1"/>
      <c r="O13" s="1"/>
    </row>
    <row r="14" spans="1:15" s="7" customFormat="1" ht="36">
      <c r="A14" s="39" t="s">
        <v>14</v>
      </c>
      <c r="B14" s="40" t="s">
        <v>22</v>
      </c>
      <c r="C14" s="41" t="s">
        <v>51</v>
      </c>
      <c r="D14" s="26" t="s">
        <v>39</v>
      </c>
      <c r="E14" s="25" t="s">
        <v>6</v>
      </c>
      <c r="F14" s="57"/>
      <c r="G14" s="57" t="s">
        <v>58</v>
      </c>
      <c r="H14" s="124"/>
      <c r="I14" s="142"/>
      <c r="J14" s="19" t="e">
        <f>#REF!+#REF!+#REF!+#REF!++#REF!+#REF!+#REF!+#REF!+#REF!+#REF!+#REF!+#REF!+#REF!+#REF!</f>
        <v>#REF!</v>
      </c>
      <c r="K14" s="15"/>
      <c r="L14" s="15" t="e">
        <f>#REF!+#REF!+#REF!+#REF!+#REF!+#REF!+#REF!+#REF!+#REF!+#REF!+#REF!+#REF!+#REF!+#REF!</f>
        <v>#REF!</v>
      </c>
      <c r="M14" s="1"/>
      <c r="N14" s="16" t="e">
        <f>H14-J14</f>
        <v>#REF!</v>
      </c>
      <c r="O14" s="1"/>
    </row>
    <row r="15" spans="1:15" s="7" customFormat="1" ht="18">
      <c r="A15" s="39" t="s">
        <v>15</v>
      </c>
      <c r="B15" s="40" t="s">
        <v>22</v>
      </c>
      <c r="C15" s="41" t="s">
        <v>52</v>
      </c>
      <c r="D15" s="26" t="s">
        <v>32</v>
      </c>
      <c r="E15" s="25" t="s">
        <v>6</v>
      </c>
      <c r="F15" s="57"/>
      <c r="G15" s="57" t="s">
        <v>58</v>
      </c>
      <c r="H15" s="124"/>
      <c r="I15" s="142"/>
      <c r="J15" s="19" t="e">
        <f>#REF!+#REF!+#REF!+#REF!++#REF!+#REF!+#REF!+#REF!+#REF!+#REF!+#REF!+#REF!+#REF!+#REF!</f>
        <v>#REF!</v>
      </c>
      <c r="L15" s="15" t="e">
        <f>#REF!+#REF!+#REF!+#REF!+#REF!+#REF!+#REF!+#REF!+#REF!+#REF!+#REF!+#REF!+#REF!+#REF!</f>
        <v>#REF!</v>
      </c>
      <c r="M15" s="1"/>
      <c r="N15" s="16" t="e">
        <f>H15-J15</f>
        <v>#REF!</v>
      </c>
      <c r="O15" s="1"/>
    </row>
    <row r="16" spans="1:15" s="121" customFormat="1" ht="72">
      <c r="A16" s="118" t="s">
        <v>16</v>
      </c>
      <c r="B16" s="110" t="s">
        <v>63</v>
      </c>
      <c r="C16" s="116" t="s">
        <v>64</v>
      </c>
      <c r="D16" s="122" t="s">
        <v>33</v>
      </c>
      <c r="E16" s="117" t="s">
        <v>6</v>
      </c>
      <c r="F16" s="111"/>
      <c r="G16" s="111" t="s">
        <v>58</v>
      </c>
      <c r="H16" s="127"/>
      <c r="I16" s="145"/>
      <c r="J16" s="112" t="e">
        <f>#REF!+#REF!+#REF!+#REF!++#REF!+#REF!+#REF!+#REF!+#REF!+#REF!+#REF!+#REF!+#REF!+#REF!</f>
        <v>#REF!</v>
      </c>
      <c r="L16" s="119" t="e">
        <f>#REF!+#REF!+#REF!+#REF!+#REF!+#REF!+#REF!+#REF!+#REF!+#REF!+#REF!+#REF!+#REF!+#REF!</f>
        <v>#REF!</v>
      </c>
      <c r="M16" s="120"/>
      <c r="N16" s="114" t="e">
        <f>H16-J16</f>
        <v>#REF!</v>
      </c>
      <c r="O16" s="120"/>
    </row>
    <row r="17" spans="1:15" s="7" customFormat="1" ht="36">
      <c r="A17" s="39" t="s">
        <v>17</v>
      </c>
      <c r="B17" s="40" t="s">
        <v>21</v>
      </c>
      <c r="C17" s="46" t="s">
        <v>44</v>
      </c>
      <c r="D17" s="27" t="s">
        <v>23</v>
      </c>
      <c r="E17" s="25" t="s">
        <v>5</v>
      </c>
      <c r="F17" s="57"/>
      <c r="G17" s="57" t="s">
        <v>58</v>
      </c>
      <c r="H17" s="124"/>
      <c r="I17" s="142"/>
      <c r="J17" s="19"/>
      <c r="L17" s="15"/>
      <c r="M17" s="1"/>
      <c r="N17" s="16"/>
      <c r="O17" s="1"/>
    </row>
    <row r="18" spans="1:15" s="7" customFormat="1" ht="18">
      <c r="A18" s="224" t="s">
        <v>9</v>
      </c>
      <c r="B18" s="225"/>
      <c r="C18" s="225"/>
      <c r="D18" s="225"/>
      <c r="E18" s="225"/>
      <c r="F18" s="225"/>
      <c r="G18" s="225"/>
      <c r="H18" s="125">
        <f>SUM(H13:H17)</f>
        <v>0</v>
      </c>
      <c r="I18" s="143">
        <f>SUM(I13:I17)</f>
        <v>0</v>
      </c>
      <c r="J18" s="80" t="e">
        <f>SUM(J13:J16)</f>
        <v>#REF!</v>
      </c>
      <c r="L18" s="1"/>
      <c r="M18" s="1"/>
      <c r="N18" s="16" t="e">
        <f>H18-J18</f>
        <v>#REF!</v>
      </c>
      <c r="O18" s="1"/>
    </row>
    <row r="19" spans="1:12" s="10" customFormat="1" ht="18.75" thickBot="1">
      <c r="A19" s="246" t="s">
        <v>76</v>
      </c>
      <c r="B19" s="247"/>
      <c r="C19" s="247"/>
      <c r="D19" s="247"/>
      <c r="E19" s="247"/>
      <c r="F19" s="247"/>
      <c r="G19" s="247"/>
      <c r="H19" s="126">
        <f>H18</f>
        <v>0</v>
      </c>
      <c r="I19" s="144">
        <f>I18</f>
        <v>0</v>
      </c>
      <c r="J19" s="83" t="e">
        <f>J10+#REF!+#REF!+#REF!+#REF!+#REF!+J13</f>
        <v>#REF!</v>
      </c>
      <c r="L19" s="11"/>
    </row>
    <row r="20" spans="1:12" s="10" customFormat="1" ht="18">
      <c r="A20" s="209"/>
      <c r="B20" s="47"/>
      <c r="C20" s="47"/>
      <c r="D20" s="47"/>
      <c r="E20" s="47"/>
      <c r="F20" s="47"/>
      <c r="G20" s="47"/>
      <c r="H20" s="123"/>
      <c r="I20" s="141"/>
      <c r="J20" s="21"/>
      <c r="L20" s="11"/>
    </row>
    <row r="21" spans="1:14" s="4" customFormat="1" ht="18">
      <c r="A21" s="42">
        <v>3</v>
      </c>
      <c r="B21" s="160"/>
      <c r="C21" s="161"/>
      <c r="D21" s="93" t="s">
        <v>13</v>
      </c>
      <c r="E21" s="160"/>
      <c r="F21" s="162"/>
      <c r="G21" s="162"/>
      <c r="H21" s="164"/>
      <c r="I21" s="165"/>
      <c r="J21" s="19"/>
      <c r="L21" s="22"/>
      <c r="N21" s="16">
        <f>H21-J21</f>
        <v>0</v>
      </c>
    </row>
    <row r="22" spans="1:14" s="113" customFormat="1" ht="18">
      <c r="A22" s="166" t="s">
        <v>19</v>
      </c>
      <c r="B22" s="167"/>
      <c r="C22" s="168"/>
      <c r="D22" s="28" t="s">
        <v>8</v>
      </c>
      <c r="E22" s="167"/>
      <c r="F22" s="169"/>
      <c r="G22" s="170"/>
      <c r="H22" s="171"/>
      <c r="I22" s="172"/>
      <c r="J22" s="112"/>
      <c r="N22" s="114">
        <f>H22-J22</f>
        <v>0</v>
      </c>
    </row>
    <row r="23" spans="1:14" s="4" customFormat="1" ht="72">
      <c r="A23" s="43" t="s">
        <v>34</v>
      </c>
      <c r="B23" s="40" t="s">
        <v>63</v>
      </c>
      <c r="C23" s="41" t="s">
        <v>101</v>
      </c>
      <c r="D23" s="210" t="s">
        <v>102</v>
      </c>
      <c r="E23" s="25" t="s">
        <v>6</v>
      </c>
      <c r="F23" s="57" t="e">
        <f>MEMÓRIA!#REF!</f>
        <v>#REF!</v>
      </c>
      <c r="G23" s="57">
        <v>5.66</v>
      </c>
      <c r="H23" s="124" t="e">
        <f>F23*G23</f>
        <v>#REF!</v>
      </c>
      <c r="I23" s="142" t="e">
        <f>H23*1.25</f>
        <v>#REF!</v>
      </c>
      <c r="J23" s="19" t="e">
        <f>#REF!+#REF!+#REF!+#REF!+#REF!+#REF!+#REF!+#REF!+#REF!+#REF!+#REF!+#REF!+#REF!+#REF!</f>
        <v>#REF!</v>
      </c>
      <c r="L23" s="15" t="e">
        <f>#REF!+#REF!+#REF!+#REF!+#REF!+#REF!+#REF!+#REF!+#REF!+#REF!+#REF!+#REF!+#REF!+#REF!</f>
        <v>#REF!</v>
      </c>
      <c r="N23" s="16" t="e">
        <f>H23-J23</f>
        <v>#REF!</v>
      </c>
    </row>
    <row r="24" spans="1:10" s="4" customFormat="1" ht="18">
      <c r="A24" s="224" t="s">
        <v>9</v>
      </c>
      <c r="B24" s="225"/>
      <c r="C24" s="225"/>
      <c r="D24" s="225"/>
      <c r="E24" s="225"/>
      <c r="F24" s="225"/>
      <c r="G24" s="225"/>
      <c r="H24" s="125" t="e">
        <f>SUM(H22:H23)</f>
        <v>#REF!</v>
      </c>
      <c r="I24" s="143" t="e">
        <f>SUM(I23)</f>
        <v>#REF!</v>
      </c>
      <c r="J24" s="81" t="e">
        <f>SUM(J22:J23)</f>
        <v>#REF!</v>
      </c>
    </row>
    <row r="25" spans="1:10" s="4" customFormat="1" ht="18">
      <c r="A25" s="76"/>
      <c r="B25" s="75"/>
      <c r="C25" s="87"/>
      <c r="D25" s="74"/>
      <c r="E25" s="75"/>
      <c r="F25" s="88"/>
      <c r="G25" s="89"/>
      <c r="H25" s="128"/>
      <c r="I25" s="146"/>
      <c r="J25" s="19"/>
    </row>
    <row r="26" spans="1:10" s="9" customFormat="1" ht="18">
      <c r="A26" s="166" t="s">
        <v>69</v>
      </c>
      <c r="B26" s="173"/>
      <c r="C26" s="174"/>
      <c r="D26" s="28" t="s">
        <v>13</v>
      </c>
      <c r="E26" s="175"/>
      <c r="F26" s="176"/>
      <c r="G26" s="177"/>
      <c r="H26" s="178"/>
      <c r="I26" s="179"/>
      <c r="J26" s="19"/>
    </row>
    <row r="27" spans="1:12" ht="36">
      <c r="A27" s="43" t="s">
        <v>70</v>
      </c>
      <c r="B27" s="40" t="s">
        <v>21</v>
      </c>
      <c r="C27" s="41" t="s">
        <v>100</v>
      </c>
      <c r="D27" s="32" t="s">
        <v>40</v>
      </c>
      <c r="E27" s="25" t="s">
        <v>0</v>
      </c>
      <c r="F27" s="57">
        <f>MEMÓRIA!E21</f>
        <v>294.22</v>
      </c>
      <c r="G27" s="57">
        <v>46.23</v>
      </c>
      <c r="H27" s="124">
        <f>F27*G27</f>
        <v>13601.7906</v>
      </c>
      <c r="I27" s="142">
        <f>(H27*1.0755)/1.2963*1.25</f>
        <v>14106.230994272157</v>
      </c>
      <c r="J27" s="19"/>
      <c r="L27" s="15"/>
    </row>
    <row r="28" spans="1:12" ht="36">
      <c r="A28" s="43" t="s">
        <v>71</v>
      </c>
      <c r="B28" s="40" t="s">
        <v>21</v>
      </c>
      <c r="C28" s="41" t="s">
        <v>41</v>
      </c>
      <c r="D28" s="33" t="s">
        <v>42</v>
      </c>
      <c r="E28" s="25" t="s">
        <v>0</v>
      </c>
      <c r="F28" s="57">
        <f>MEMÓRIA!E22</f>
        <v>31.86</v>
      </c>
      <c r="G28" s="57">
        <v>348.59</v>
      </c>
      <c r="H28" s="124">
        <f>F28*G28</f>
        <v>11106.077399999998</v>
      </c>
      <c r="I28" s="142">
        <f>(H28*1.0755)/1.2963*1.25</f>
        <v>11517.960969393658</v>
      </c>
      <c r="J28" s="19" t="e">
        <f>#REF!+#REF!+#REF!+#REF!+#REF!+#REF!+#REF!+#REF!+#REF!+#REF!+#REF!+#REF!+#REF!+#REF!</f>
        <v>#REF!</v>
      </c>
      <c r="L28" s="15" t="e">
        <f>#REF!+#REF!+#REF!+#REF!+#REF!+#REF!+#REF!+#REF!+#REF!+#REF!+#REF!+#REF!+#REF!+#REF!</f>
        <v>#REF!</v>
      </c>
    </row>
    <row r="29" spans="1:12" ht="72">
      <c r="A29" s="115" t="s">
        <v>90</v>
      </c>
      <c r="B29" s="40" t="s">
        <v>63</v>
      </c>
      <c r="C29" s="41" t="s">
        <v>87</v>
      </c>
      <c r="D29" s="33" t="s">
        <v>88</v>
      </c>
      <c r="E29" s="25" t="s">
        <v>6</v>
      </c>
      <c r="F29" s="57">
        <f>MEMÓRIA!E24</f>
        <v>4.9799999999999995</v>
      </c>
      <c r="G29" s="57">
        <v>360.34</v>
      </c>
      <c r="H29" s="124">
        <f>F29*G29</f>
        <v>1794.4931999999997</v>
      </c>
      <c r="I29" s="142">
        <f>H29*1.25</f>
        <v>2243.1164999999996</v>
      </c>
      <c r="J29" s="19"/>
      <c r="L29" s="15"/>
    </row>
    <row r="30" spans="1:12" ht="36">
      <c r="A30" s="115" t="s">
        <v>91</v>
      </c>
      <c r="B30" s="40" t="s">
        <v>21</v>
      </c>
      <c r="C30" s="41" t="s">
        <v>103</v>
      </c>
      <c r="D30" s="32" t="s">
        <v>104</v>
      </c>
      <c r="E30" s="25" t="s">
        <v>0</v>
      </c>
      <c r="F30" s="57">
        <f>MEMÓRIA!E28</f>
        <v>5.56</v>
      </c>
      <c r="G30" s="57">
        <v>219.16</v>
      </c>
      <c r="H30" s="124">
        <f>F30*G30</f>
        <v>1218.5295999999998</v>
      </c>
      <c r="I30" s="142">
        <f>(H30*1.0755)/1.2963*1.25</f>
        <v>1263.7203818560515</v>
      </c>
      <c r="J30" s="19"/>
      <c r="L30" s="15"/>
    </row>
    <row r="31" spans="1:12" ht="18">
      <c r="A31" s="115" t="s">
        <v>92</v>
      </c>
      <c r="B31" s="40" t="s">
        <v>63</v>
      </c>
      <c r="C31" s="41" t="s">
        <v>93</v>
      </c>
      <c r="D31" s="33" t="s">
        <v>94</v>
      </c>
      <c r="E31" s="25" t="s">
        <v>6</v>
      </c>
      <c r="F31" s="57">
        <f>MEMÓRIA!E29</f>
        <v>21.9336</v>
      </c>
      <c r="G31" s="57">
        <v>299.6</v>
      </c>
      <c r="H31" s="124">
        <f>F31*G31</f>
        <v>6571.30656</v>
      </c>
      <c r="I31" s="142">
        <f>H31*1.25</f>
        <v>8214.1332</v>
      </c>
      <c r="J31" s="19"/>
      <c r="L31" s="15"/>
    </row>
    <row r="32" spans="1:10" ht="18">
      <c r="A32" s="224" t="s">
        <v>9</v>
      </c>
      <c r="B32" s="225"/>
      <c r="C32" s="225"/>
      <c r="D32" s="225"/>
      <c r="E32" s="225"/>
      <c r="F32" s="225"/>
      <c r="G32" s="225"/>
      <c r="H32" s="143">
        <f>SUM(H27:H31)</f>
        <v>34292.19736</v>
      </c>
      <c r="I32" s="143">
        <f>SUM(I27:I31)</f>
        <v>37345.162045521865</v>
      </c>
      <c r="J32" s="82" t="e">
        <f>SUM(J27:J28)</f>
        <v>#REF!</v>
      </c>
    </row>
    <row r="33" spans="1:10" s="109" customFormat="1" ht="18">
      <c r="A33" s="106"/>
      <c r="B33" s="107"/>
      <c r="C33" s="107"/>
      <c r="D33" s="107"/>
      <c r="E33" s="107"/>
      <c r="F33" s="107"/>
      <c r="G33" s="107"/>
      <c r="H33" s="129"/>
      <c r="I33" s="147"/>
      <c r="J33" s="108"/>
    </row>
    <row r="34" spans="1:10" s="9" customFormat="1" ht="18">
      <c r="A34" s="166" t="s">
        <v>72</v>
      </c>
      <c r="B34" s="173"/>
      <c r="C34" s="174"/>
      <c r="D34" s="28" t="s">
        <v>62</v>
      </c>
      <c r="E34" s="175"/>
      <c r="F34" s="176"/>
      <c r="G34" s="177"/>
      <c r="H34" s="178"/>
      <c r="I34" s="179"/>
      <c r="J34" s="19"/>
    </row>
    <row r="35" spans="1:10" s="9" customFormat="1" ht="54">
      <c r="A35" s="43" t="s">
        <v>73</v>
      </c>
      <c r="B35" s="211" t="s">
        <v>113</v>
      </c>
      <c r="C35" s="41"/>
      <c r="D35" s="212" t="s">
        <v>129</v>
      </c>
      <c r="E35" s="25" t="s">
        <v>0</v>
      </c>
      <c r="F35" s="111">
        <f>MEMÓRIA!E34</f>
        <v>21.18</v>
      </c>
      <c r="G35" s="57">
        <v>3628.96</v>
      </c>
      <c r="H35" s="124">
        <f>F35*G35</f>
        <v>76861.3728</v>
      </c>
      <c r="I35" s="142">
        <f>H35*1.25</f>
        <v>96076.716</v>
      </c>
      <c r="J35" s="19"/>
    </row>
    <row r="36" spans="1:10" ht="18">
      <c r="A36" s="224" t="s">
        <v>9</v>
      </c>
      <c r="B36" s="225"/>
      <c r="C36" s="225"/>
      <c r="D36" s="225"/>
      <c r="E36" s="225"/>
      <c r="F36" s="225"/>
      <c r="G36" s="225"/>
      <c r="H36" s="143">
        <f>SUM(H35:H35)</f>
        <v>76861.3728</v>
      </c>
      <c r="I36" s="143">
        <f>SUM(I35:I35)</f>
        <v>96076.716</v>
      </c>
      <c r="J36" s="82" t="e">
        <f>SUM(#REF!)</f>
        <v>#REF!</v>
      </c>
    </row>
    <row r="37" spans="1:12" s="10" customFormat="1" ht="18.75" thickBot="1">
      <c r="A37" s="246" t="s">
        <v>35</v>
      </c>
      <c r="B37" s="247"/>
      <c r="C37" s="247"/>
      <c r="D37" s="247"/>
      <c r="E37" s="247"/>
      <c r="F37" s="247"/>
      <c r="G37" s="247"/>
      <c r="H37" s="126" t="e">
        <f>H36+H32+H24</f>
        <v>#REF!</v>
      </c>
      <c r="I37" s="126" t="e">
        <f>I36+I32+I24</f>
        <v>#REF!</v>
      </c>
      <c r="J37" s="83" t="e">
        <f>J24+#REF!+#REF!+#REF!+#REF!+#REF!+J32</f>
        <v>#REF!</v>
      </c>
      <c r="L37" s="11"/>
    </row>
    <row r="38" spans="1:12" s="10" customFormat="1" ht="18">
      <c r="A38" s="97"/>
      <c r="B38" s="90"/>
      <c r="C38" s="91"/>
      <c r="D38" s="90"/>
      <c r="E38" s="90"/>
      <c r="F38" s="92"/>
      <c r="G38" s="92"/>
      <c r="H38" s="130"/>
      <c r="I38" s="148"/>
      <c r="J38" s="21"/>
      <c r="L38" s="11"/>
    </row>
    <row r="39" spans="1:10" s="9" customFormat="1" ht="18">
      <c r="A39" s="98">
        <v>4</v>
      </c>
      <c r="B39" s="29"/>
      <c r="C39" s="30"/>
      <c r="D39" s="93" t="s">
        <v>10</v>
      </c>
      <c r="E39" s="31"/>
      <c r="F39" s="54"/>
      <c r="G39" s="55"/>
      <c r="H39" s="131"/>
      <c r="I39" s="71"/>
      <c r="J39" s="19"/>
    </row>
    <row r="40" spans="1:12" s="4" customFormat="1" ht="36" hidden="1">
      <c r="A40" s="43" t="s">
        <v>27</v>
      </c>
      <c r="B40" s="40" t="s">
        <v>21</v>
      </c>
      <c r="C40" s="46">
        <v>40752</v>
      </c>
      <c r="D40" s="27" t="s">
        <v>23</v>
      </c>
      <c r="E40" s="25" t="s">
        <v>5</v>
      </c>
      <c r="F40" s="57" t="e">
        <f>MEMÓRIA!#REF!</f>
        <v>#REF!</v>
      </c>
      <c r="G40" s="57">
        <f>(3.49*1.0704)</f>
        <v>3.7356960000000003</v>
      </c>
      <c r="H40" s="124" t="e">
        <f>TRUNC(F40*G40,2)</f>
        <v>#REF!</v>
      </c>
      <c r="I40" s="142"/>
      <c r="J40" s="19" t="e">
        <f>#REF!+#REF!+#REF!+#REF!+#REF!+#REF!+#REF!+#REF!+#REF!+#REF!+#REF!+#REF!+#REF!+#REF!+#REF!</f>
        <v>#REF!</v>
      </c>
      <c r="L40" s="15" t="e">
        <f>#REF!+#REF!+#REF!+#REF!+#REF!+#REF!+#REF!+#REF!+#REF!+#REF!+#REF!+#REF!+#REF!+#REF!</f>
        <v>#REF!</v>
      </c>
    </row>
    <row r="41" spans="1:14" s="4" customFormat="1" ht="54">
      <c r="A41" s="43" t="s">
        <v>27</v>
      </c>
      <c r="B41" s="45" t="s">
        <v>21</v>
      </c>
      <c r="C41" s="46" t="s">
        <v>45</v>
      </c>
      <c r="D41" s="27" t="s">
        <v>36</v>
      </c>
      <c r="E41" s="25" t="s">
        <v>5</v>
      </c>
      <c r="F41" s="57">
        <f>MEMÓRIA!E37</f>
        <v>2680.25</v>
      </c>
      <c r="G41" s="57">
        <v>77.57</v>
      </c>
      <c r="H41" s="124">
        <f>F41*G41</f>
        <v>207906.9925</v>
      </c>
      <c r="I41" s="142">
        <f>(H41*1.0755)/1.2963*1.25</f>
        <v>215617.49829683523</v>
      </c>
      <c r="J41" s="19" t="e">
        <f>#REF!+#REF!+#REF!+#REF!+#REF!+#REF!+#REF!+#REF!+#REF!+#REF!+#REF!+#REF!+#REF!+#REF!+#REF!</f>
        <v>#REF!</v>
      </c>
      <c r="L41" s="15" t="e">
        <f>#REF!+#REF!+#REF!+#REF!+#REF!+#REF!+#REF!+#REF!+#REF!+#REF!+#REF!+#REF!+#REF!+#REF!</f>
        <v>#REF!</v>
      </c>
      <c r="N41" s="22" t="e">
        <f>#REF!-#REF!</f>
        <v>#REF!</v>
      </c>
    </row>
    <row r="42" spans="1:14" s="4" customFormat="1" ht="18" customHeight="1">
      <c r="A42" s="43" t="s">
        <v>46</v>
      </c>
      <c r="B42" s="45" t="s">
        <v>63</v>
      </c>
      <c r="C42" s="46" t="s">
        <v>65</v>
      </c>
      <c r="D42" s="27" t="s">
        <v>66</v>
      </c>
      <c r="E42" s="25" t="s">
        <v>6</v>
      </c>
      <c r="F42" s="57" t="e">
        <f>MEMÓRIA!#REF!</f>
        <v>#REF!</v>
      </c>
      <c r="G42" s="57">
        <v>76.06</v>
      </c>
      <c r="H42" s="124" t="e">
        <f>F42*G42</f>
        <v>#REF!</v>
      </c>
      <c r="I42" s="142" t="e">
        <f>H42*1.25</f>
        <v>#REF!</v>
      </c>
      <c r="J42" s="19"/>
      <c r="L42" s="15"/>
      <c r="N42" s="22"/>
    </row>
    <row r="43" spans="1:12" s="4" customFormat="1" ht="72">
      <c r="A43" s="43" t="s">
        <v>28</v>
      </c>
      <c r="B43" s="45" t="s">
        <v>63</v>
      </c>
      <c r="C43" s="46" t="s">
        <v>67</v>
      </c>
      <c r="D43" s="27" t="s">
        <v>68</v>
      </c>
      <c r="E43" s="25" t="s">
        <v>0</v>
      </c>
      <c r="F43" s="57">
        <f>MEMÓRIA!E38</f>
        <v>453.5600000000001</v>
      </c>
      <c r="G43" s="57">
        <v>18.9</v>
      </c>
      <c r="H43" s="124">
        <f>F43*G43</f>
        <v>8572.284000000001</v>
      </c>
      <c r="I43" s="142">
        <f>H43*1.25</f>
        <v>10715.355000000001</v>
      </c>
      <c r="J43" s="19" t="e">
        <f>#REF!+#REF!+#REF!+#REF!+#REF!+#REF!+#REF!+#REF!+#REF!+#REF!+#REF!+#REF!+#REF!+#REF!+#REF!</f>
        <v>#REF!</v>
      </c>
      <c r="L43" s="15" t="e">
        <f>#REF!+#REF!+#REF!+#REF!+#REF!+#REF!+#REF!+#REF!+#REF!+#REF!+#REF!+#REF!+#REF!+#REF!</f>
        <v>#REF!</v>
      </c>
    </row>
    <row r="44" spans="1:12" s="4" customFormat="1" ht="90">
      <c r="A44" s="43" t="s">
        <v>29</v>
      </c>
      <c r="B44" s="45" t="s">
        <v>63</v>
      </c>
      <c r="C44" s="46" t="s">
        <v>79</v>
      </c>
      <c r="D44" s="27" t="s">
        <v>80</v>
      </c>
      <c r="E44" s="25" t="s">
        <v>5</v>
      </c>
      <c r="F44" s="57">
        <f>MEMÓRIA!E39</f>
        <v>416.37000000000006</v>
      </c>
      <c r="G44" s="57">
        <v>33.53</v>
      </c>
      <c r="H44" s="124">
        <f>F44*G44</f>
        <v>13960.886100000003</v>
      </c>
      <c r="I44" s="142">
        <f>H44*1.25</f>
        <v>17451.107625000004</v>
      </c>
      <c r="J44" s="19"/>
      <c r="L44" s="15"/>
    </row>
    <row r="45" spans="1:10" s="4" customFormat="1" ht="18">
      <c r="A45" s="224" t="s">
        <v>9</v>
      </c>
      <c r="B45" s="225"/>
      <c r="C45" s="225"/>
      <c r="D45" s="225"/>
      <c r="E45" s="225"/>
      <c r="F45" s="225"/>
      <c r="G45" s="225"/>
      <c r="H45" s="143" t="e">
        <f>SUM(H41:H44)</f>
        <v>#REF!</v>
      </c>
      <c r="I45" s="143" t="e">
        <f>SUM(I41:I44)</f>
        <v>#REF!</v>
      </c>
      <c r="J45" s="81" t="e">
        <f>SUM(J40:J43)</f>
        <v>#REF!</v>
      </c>
    </row>
    <row r="46" spans="1:12" ht="18">
      <c r="A46" s="246" t="s">
        <v>26</v>
      </c>
      <c r="B46" s="247"/>
      <c r="C46" s="247"/>
      <c r="D46" s="247"/>
      <c r="E46" s="247"/>
      <c r="F46" s="247"/>
      <c r="G46" s="247"/>
      <c r="H46" s="126" t="e">
        <f>H45</f>
        <v>#REF!</v>
      </c>
      <c r="I46" s="144" t="e">
        <f>I45</f>
        <v>#REF!</v>
      </c>
      <c r="J46" s="84" t="e">
        <f>SUM(J40:J43)</f>
        <v>#REF!</v>
      </c>
      <c r="L46" s="12"/>
    </row>
    <row r="47" spans="1:12" ht="18">
      <c r="A47" s="99"/>
      <c r="B47" s="94"/>
      <c r="C47" s="94"/>
      <c r="D47" s="94"/>
      <c r="E47" s="45"/>
      <c r="F47" s="57"/>
      <c r="G47" s="86"/>
      <c r="H47" s="123"/>
      <c r="I47" s="141"/>
      <c r="J47" s="85"/>
      <c r="L47" s="12"/>
    </row>
    <row r="48" spans="1:12" ht="18">
      <c r="A48" s="98" t="s">
        <v>74</v>
      </c>
      <c r="B48" s="29"/>
      <c r="C48" s="30"/>
      <c r="D48" s="93" t="s">
        <v>43</v>
      </c>
      <c r="E48" s="31"/>
      <c r="F48" s="54"/>
      <c r="G48" s="55"/>
      <c r="H48" s="131"/>
      <c r="I48" s="71"/>
      <c r="J48" s="85"/>
      <c r="L48" s="12"/>
    </row>
    <row r="49" spans="1:12" ht="36">
      <c r="A49" s="43" t="s">
        <v>75</v>
      </c>
      <c r="B49" s="40" t="s">
        <v>21</v>
      </c>
      <c r="C49" s="46" t="s">
        <v>60</v>
      </c>
      <c r="D49" s="27" t="s">
        <v>59</v>
      </c>
      <c r="E49" s="25" t="s">
        <v>5</v>
      </c>
      <c r="F49" s="57">
        <f>MEMÓRIA!E43</f>
        <v>1.1304</v>
      </c>
      <c r="G49" s="57">
        <v>432.81</v>
      </c>
      <c r="H49" s="124">
        <f>F49*G49</f>
        <v>489.24842400000006</v>
      </c>
      <c r="I49" s="142">
        <f>(H49*1.0755)/1.2963*1.25</f>
        <v>507.392848889146</v>
      </c>
      <c r="J49" s="85"/>
      <c r="L49" s="12"/>
    </row>
    <row r="50" spans="1:12" ht="18">
      <c r="A50" s="224" t="s">
        <v>9</v>
      </c>
      <c r="B50" s="225"/>
      <c r="C50" s="225"/>
      <c r="D50" s="225"/>
      <c r="E50" s="225"/>
      <c r="F50" s="225"/>
      <c r="G50" s="225"/>
      <c r="H50" s="125">
        <f>SUM(H49:H49)</f>
        <v>489.24842400000006</v>
      </c>
      <c r="I50" s="143">
        <f>SUM(I49)</f>
        <v>507.392848889146</v>
      </c>
      <c r="J50" s="85"/>
      <c r="L50" s="12"/>
    </row>
    <row r="51" spans="1:12" ht="18">
      <c r="A51" s="246" t="s">
        <v>78</v>
      </c>
      <c r="B51" s="247"/>
      <c r="C51" s="247"/>
      <c r="D51" s="247"/>
      <c r="E51" s="247"/>
      <c r="F51" s="247"/>
      <c r="G51" s="247"/>
      <c r="H51" s="126">
        <f>H50</f>
        <v>489.24842400000006</v>
      </c>
      <c r="I51" s="144">
        <f>I50</f>
        <v>507.392848889146</v>
      </c>
      <c r="J51" s="85"/>
      <c r="L51" s="12"/>
    </row>
    <row r="52" spans="1:12" ht="18">
      <c r="A52" s="100"/>
      <c r="B52" s="95"/>
      <c r="C52" s="95"/>
      <c r="D52" s="95"/>
      <c r="E52" s="95"/>
      <c r="F52" s="96"/>
      <c r="G52" s="96"/>
      <c r="H52" s="132"/>
      <c r="I52" s="149"/>
      <c r="J52" s="85"/>
      <c r="L52" s="12"/>
    </row>
    <row r="53" spans="1:12" ht="18">
      <c r="A53" s="252" t="s">
        <v>11</v>
      </c>
      <c r="B53" s="253"/>
      <c r="C53" s="253"/>
      <c r="D53" s="253"/>
      <c r="E53" s="253"/>
      <c r="F53" s="253"/>
      <c r="G53" s="253"/>
      <c r="H53" s="133" t="e">
        <f>H51+H46+H37+H19+H11</f>
        <v>#REF!</v>
      </c>
      <c r="I53" s="150"/>
      <c r="J53" s="134" t="e">
        <f>#REF!+J37+J46+#REF!</f>
        <v>#REF!</v>
      </c>
      <c r="L53" s="13"/>
    </row>
    <row r="54" spans="1:10" s="135" customFormat="1" ht="18" customHeight="1" thickBot="1">
      <c r="A54" s="250" t="s">
        <v>83</v>
      </c>
      <c r="B54" s="251"/>
      <c r="C54" s="251"/>
      <c r="D54" s="251"/>
      <c r="E54" s="251"/>
      <c r="F54" s="251"/>
      <c r="G54" s="251"/>
      <c r="H54" s="213"/>
      <c r="I54" s="150" t="e">
        <f>I51+I46+I37+I19+I11</f>
        <v>#REF!</v>
      </c>
      <c r="J54" s="140" t="s">
        <v>37</v>
      </c>
    </row>
    <row r="55" spans="1:9" ht="18" customHeight="1">
      <c r="A55" s="254"/>
      <c r="B55" s="255"/>
      <c r="C55" s="255"/>
      <c r="D55" s="255"/>
      <c r="E55" s="255"/>
      <c r="F55" s="255"/>
      <c r="G55" s="255"/>
      <c r="H55" s="255"/>
      <c r="I55" s="214"/>
    </row>
    <row r="56" spans="1:9" ht="18" customHeight="1">
      <c r="A56" s="256" t="s">
        <v>53</v>
      </c>
      <c r="B56" s="257"/>
      <c r="C56" s="257"/>
      <c r="D56" s="257"/>
      <c r="E56" s="257"/>
      <c r="F56" s="257"/>
      <c r="G56" s="257"/>
      <c r="H56" s="257"/>
      <c r="I56" s="151"/>
    </row>
    <row r="57" spans="1:9" ht="15.75" customHeight="1">
      <c r="A57" s="244" t="s">
        <v>54</v>
      </c>
      <c r="B57" s="245"/>
      <c r="C57" s="245"/>
      <c r="D57" s="245"/>
      <c r="E57" s="245"/>
      <c r="F57" s="245"/>
      <c r="G57" s="245"/>
      <c r="H57" s="245"/>
      <c r="I57" s="152"/>
    </row>
    <row r="58" spans="1:9" ht="18" customHeight="1" thickBot="1">
      <c r="A58" s="248" t="s">
        <v>55</v>
      </c>
      <c r="B58" s="249"/>
      <c r="C58" s="249"/>
      <c r="D58" s="249"/>
      <c r="E58" s="249"/>
      <c r="F58" s="249"/>
      <c r="G58" s="249"/>
      <c r="H58" s="249"/>
      <c r="I58" s="215"/>
    </row>
    <row r="59" spans="1:9" ht="18">
      <c r="A59" s="38"/>
      <c r="B59" s="38"/>
      <c r="C59" s="36"/>
      <c r="D59" s="48"/>
      <c r="E59" s="37"/>
      <c r="F59" s="59"/>
      <c r="G59" s="60"/>
      <c r="H59" s="61"/>
      <c r="I59" s="61"/>
    </row>
    <row r="60" spans="1:9" ht="15">
      <c r="A60" s="14"/>
      <c r="B60" s="20"/>
      <c r="C60" s="23"/>
      <c r="D60" s="49"/>
      <c r="E60" s="8"/>
      <c r="F60" s="62"/>
      <c r="G60" s="63"/>
      <c r="H60" s="64"/>
      <c r="I60" s="64"/>
    </row>
  </sheetData>
  <sheetProtection/>
  <mergeCells count="27">
    <mergeCell ref="A46:G46"/>
    <mergeCell ref="A36:G36"/>
    <mergeCell ref="A7:D7"/>
    <mergeCell ref="A18:G18"/>
    <mergeCell ref="E7:I8"/>
    <mergeCell ref="A45:G45"/>
    <mergeCell ref="A32:G32"/>
    <mergeCell ref="A37:G37"/>
    <mergeCell ref="A11:G11"/>
    <mergeCell ref="A19:G19"/>
    <mergeCell ref="A57:H57"/>
    <mergeCell ref="A50:G50"/>
    <mergeCell ref="A51:G51"/>
    <mergeCell ref="A58:H58"/>
    <mergeCell ref="A54:G54"/>
    <mergeCell ref="A53:G53"/>
    <mergeCell ref="A55:H55"/>
    <mergeCell ref="A56:H56"/>
    <mergeCell ref="A8:C8"/>
    <mergeCell ref="A24:G24"/>
    <mergeCell ref="E5:I5"/>
    <mergeCell ref="A6:D6"/>
    <mergeCell ref="E6:I6"/>
    <mergeCell ref="A1:I2"/>
    <mergeCell ref="A3:I3"/>
    <mergeCell ref="E4:I4"/>
    <mergeCell ref="A4:D5"/>
  </mergeCells>
  <printOptions horizontalCentered="1"/>
  <pageMargins left="0.31496062992125984" right="0.1968503937007874" top="0.4330708661417323" bottom="0.35433070866141736" header="0.11811023622047245" footer="0.11811023622047245"/>
  <pageSetup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view="pageBreakPreview" zoomScale="70" zoomScaleNormal="80" zoomScaleSheetLayoutView="70" workbookViewId="0" topLeftCell="A1">
      <selection activeCell="A1" sqref="A1:E49"/>
    </sheetView>
  </sheetViews>
  <sheetFormatPr defaultColWidth="9.140625" defaultRowHeight="15"/>
  <cols>
    <col min="1" max="1" width="9.140625" style="52" bestFit="1" customWidth="1"/>
    <col min="2" max="2" width="88.28125" style="53" customWidth="1"/>
    <col min="3" max="3" width="10.57421875" style="53" customWidth="1"/>
    <col min="4" max="4" width="92.8515625" style="208" customWidth="1"/>
    <col min="5" max="5" width="22.57421875" style="56" bestFit="1" customWidth="1"/>
    <col min="6" max="6" width="9.140625" style="51" customWidth="1"/>
    <col min="7" max="7" width="16.00390625" style="51" customWidth="1"/>
    <col min="8" max="16384" width="9.140625" style="51" customWidth="1"/>
  </cols>
  <sheetData>
    <row r="1" spans="1:5" ht="18" customHeight="1">
      <c r="A1" s="233" t="s">
        <v>38</v>
      </c>
      <c r="B1" s="234"/>
      <c r="C1" s="234"/>
      <c r="D1" s="234"/>
      <c r="E1" s="235"/>
    </row>
    <row r="2" spans="1:5" ht="18" customHeight="1">
      <c r="A2" s="266"/>
      <c r="B2" s="267"/>
      <c r="C2" s="267"/>
      <c r="D2" s="267"/>
      <c r="E2" s="268"/>
    </row>
    <row r="3" spans="1:5" ht="20.25" customHeight="1">
      <c r="A3" s="269"/>
      <c r="B3" s="270"/>
      <c r="C3" s="270"/>
      <c r="D3" s="270"/>
      <c r="E3" s="271"/>
    </row>
    <row r="4" spans="1:5" ht="20.25">
      <c r="A4" s="276" t="s">
        <v>24</v>
      </c>
      <c r="B4" s="277"/>
      <c r="C4" s="277"/>
      <c r="D4" s="277"/>
      <c r="E4" s="278"/>
    </row>
    <row r="5" spans="1:5" ht="18">
      <c r="A5" s="282" t="s">
        <v>97</v>
      </c>
      <c r="B5" s="283"/>
      <c r="C5" s="283"/>
      <c r="D5" s="283"/>
      <c r="E5" s="284"/>
    </row>
    <row r="6" spans="1:5" ht="18">
      <c r="A6" s="228" t="s">
        <v>31</v>
      </c>
      <c r="B6" s="229"/>
      <c r="C6" s="229"/>
      <c r="D6" s="229"/>
      <c r="E6" s="272"/>
    </row>
    <row r="7" spans="1:5" ht="18">
      <c r="A7" s="228" t="s">
        <v>56</v>
      </c>
      <c r="B7" s="229"/>
      <c r="C7" s="229"/>
      <c r="D7" s="229"/>
      <c r="E7" s="272"/>
    </row>
    <row r="8" spans="1:5" ht="18" customHeight="1">
      <c r="A8" s="273" t="s">
        <v>95</v>
      </c>
      <c r="B8" s="274"/>
      <c r="C8" s="274"/>
      <c r="D8" s="274"/>
      <c r="E8" s="275"/>
    </row>
    <row r="9" spans="1:5" ht="18.75" thickBot="1">
      <c r="A9" s="285" t="s">
        <v>86</v>
      </c>
      <c r="B9" s="286"/>
      <c r="C9" s="286"/>
      <c r="D9" s="286"/>
      <c r="E9" s="287"/>
    </row>
    <row r="10" spans="1:5" ht="18.75" thickBot="1">
      <c r="A10" s="193" t="s">
        <v>1</v>
      </c>
      <c r="B10" s="194" t="s">
        <v>2</v>
      </c>
      <c r="C10" s="194" t="s">
        <v>48</v>
      </c>
      <c r="D10" s="195" t="s">
        <v>50</v>
      </c>
      <c r="E10" s="196" t="s">
        <v>12</v>
      </c>
    </row>
    <row r="11" spans="1:5" ht="18.75" thickBot="1">
      <c r="A11" s="201">
        <v>1</v>
      </c>
      <c r="B11" s="202" t="s">
        <v>20</v>
      </c>
      <c r="C11" s="203"/>
      <c r="D11" s="205"/>
      <c r="E11" s="204"/>
    </row>
    <row r="12" spans="1:5" ht="18.75" thickBot="1">
      <c r="A12" s="197"/>
      <c r="B12" s="198"/>
      <c r="C12" s="198"/>
      <c r="D12" s="199"/>
      <c r="E12" s="200"/>
    </row>
    <row r="13" spans="1:5" ht="18">
      <c r="A13" s="183">
        <v>2</v>
      </c>
      <c r="B13" s="34" t="s">
        <v>18</v>
      </c>
      <c r="C13" s="184"/>
      <c r="D13" s="191"/>
      <c r="E13" s="192"/>
    </row>
    <row r="14" spans="1:5" ht="36">
      <c r="A14" s="39" t="s">
        <v>14</v>
      </c>
      <c r="B14" s="26" t="s">
        <v>39</v>
      </c>
      <c r="C14" s="25" t="s">
        <v>6</v>
      </c>
      <c r="D14" s="57" t="s">
        <v>58</v>
      </c>
      <c r="E14" s="69"/>
    </row>
    <row r="15" spans="1:5" ht="18">
      <c r="A15" s="39" t="s">
        <v>15</v>
      </c>
      <c r="B15" s="26" t="s">
        <v>32</v>
      </c>
      <c r="C15" s="25" t="s">
        <v>6</v>
      </c>
      <c r="D15" s="57" t="s">
        <v>58</v>
      </c>
      <c r="E15" s="69"/>
    </row>
    <row r="16" spans="1:5" ht="68.25" customHeight="1">
      <c r="A16" s="39" t="s">
        <v>16</v>
      </c>
      <c r="B16" s="26" t="s">
        <v>33</v>
      </c>
      <c r="C16" s="25" t="s">
        <v>6</v>
      </c>
      <c r="D16" s="57" t="s">
        <v>58</v>
      </c>
      <c r="E16" s="69"/>
    </row>
    <row r="17" spans="1:5" ht="36.75" thickBot="1">
      <c r="A17" s="190" t="s">
        <v>17</v>
      </c>
      <c r="B17" s="181" t="s">
        <v>23</v>
      </c>
      <c r="C17" s="182" t="s">
        <v>5</v>
      </c>
      <c r="D17" s="72" t="s">
        <v>58</v>
      </c>
      <c r="E17" s="73"/>
    </row>
    <row r="18" spans="1:5" ht="18.75" thickBot="1">
      <c r="A18" s="186"/>
      <c r="B18" s="187"/>
      <c r="C18" s="188"/>
      <c r="D18" s="206"/>
      <c r="E18" s="189"/>
    </row>
    <row r="19" spans="1:5" ht="18">
      <c r="A19" s="183">
        <v>3</v>
      </c>
      <c r="B19" s="34" t="s">
        <v>13</v>
      </c>
      <c r="C19" s="184"/>
      <c r="D19" s="191"/>
      <c r="E19" s="185"/>
    </row>
    <row r="20" spans="1:5" ht="18">
      <c r="A20" s="166" t="s">
        <v>19</v>
      </c>
      <c r="B20" s="28" t="s">
        <v>13</v>
      </c>
      <c r="C20" s="175"/>
      <c r="D20" s="180"/>
      <c r="E20" s="70"/>
    </row>
    <row r="21" spans="1:5" ht="78.75" customHeight="1">
      <c r="A21" s="43" t="s">
        <v>34</v>
      </c>
      <c r="B21" s="217" t="s">
        <v>121</v>
      </c>
      <c r="C21" s="25" t="s">
        <v>0</v>
      </c>
      <c r="D21" s="57" t="s">
        <v>124</v>
      </c>
      <c r="E21" s="69">
        <f>18.2+29.98+37.25+2.25+32.73+7.61+16+1.86+37.66+5.62+57.5+10.07+9.86+10.85+16.78</f>
        <v>294.22</v>
      </c>
    </row>
    <row r="22" spans="1:5" ht="23.25" customHeight="1">
      <c r="A22" s="43" t="s">
        <v>116</v>
      </c>
      <c r="B22" s="136" t="s">
        <v>42</v>
      </c>
      <c r="C22" s="137" t="s">
        <v>0</v>
      </c>
      <c r="D22" s="138" t="s">
        <v>106</v>
      </c>
      <c r="E22" s="139">
        <f>16.11+15.75</f>
        <v>31.86</v>
      </c>
    </row>
    <row r="23" spans="1:5" ht="23.25" customHeight="1">
      <c r="A23" s="216" t="s">
        <v>117</v>
      </c>
      <c r="B23" s="136"/>
      <c r="C23" s="137"/>
      <c r="D23" s="138"/>
      <c r="E23" s="139"/>
    </row>
    <row r="24" spans="1:5" ht="24" customHeight="1">
      <c r="A24" s="290" t="s">
        <v>118</v>
      </c>
      <c r="B24" s="293" t="s">
        <v>88</v>
      </c>
      <c r="C24" s="296" t="s">
        <v>6</v>
      </c>
      <c r="D24" s="57" t="s">
        <v>107</v>
      </c>
      <c r="E24" s="299">
        <f>(1.55+1.88+1.55)*0.25*2*2</f>
        <v>4.9799999999999995</v>
      </c>
    </row>
    <row r="25" spans="1:5" ht="18">
      <c r="A25" s="291"/>
      <c r="B25" s="294"/>
      <c r="C25" s="297"/>
      <c r="D25" s="57" t="s">
        <v>109</v>
      </c>
      <c r="E25" s="300"/>
    </row>
    <row r="26" spans="1:5" ht="18">
      <c r="A26" s="291"/>
      <c r="B26" s="294"/>
      <c r="C26" s="297"/>
      <c r="D26" s="57" t="s">
        <v>105</v>
      </c>
      <c r="E26" s="300"/>
    </row>
    <row r="27" spans="1:5" ht="18">
      <c r="A27" s="292"/>
      <c r="B27" s="295"/>
      <c r="C27" s="298"/>
      <c r="D27" s="57" t="s">
        <v>112</v>
      </c>
      <c r="E27" s="301"/>
    </row>
    <row r="28" spans="1:5" ht="72">
      <c r="A28" s="43" t="s">
        <v>119</v>
      </c>
      <c r="B28" s="217" t="s">
        <v>122</v>
      </c>
      <c r="C28" s="25" t="s">
        <v>0</v>
      </c>
      <c r="D28" s="57">
        <v>5.56</v>
      </c>
      <c r="E28" s="69">
        <v>5.56</v>
      </c>
    </row>
    <row r="29" spans="1:7" ht="57.75" customHeight="1">
      <c r="A29" s="281" t="s">
        <v>120</v>
      </c>
      <c r="B29" s="302" t="str">
        <f>'PLANILHA GERAL'!D31</f>
        <v>LASTRO DE CONCRETO, PREPARO MECANICO</v>
      </c>
      <c r="C29" s="279" t="s">
        <v>6</v>
      </c>
      <c r="D29" s="57" t="s">
        <v>127</v>
      </c>
      <c r="E29" s="280">
        <f>G29*1*0.08</f>
        <v>21.9336</v>
      </c>
      <c r="G29" s="51">
        <f>17.49+1.76+17.56+10.67+62.63+5.66+32.97+16.85+7.4+32.95+1.27+32.1+24.34+10.52</f>
        <v>274.16999999999996</v>
      </c>
    </row>
    <row r="30" spans="1:5" ht="22.5" customHeight="1">
      <c r="A30" s="281"/>
      <c r="B30" s="302"/>
      <c r="C30" s="279"/>
      <c r="D30" s="57" t="s">
        <v>108</v>
      </c>
      <c r="E30" s="280"/>
    </row>
    <row r="31" spans="1:5" ht="16.5" customHeight="1">
      <c r="A31" s="281"/>
      <c r="B31" s="302"/>
      <c r="C31" s="279"/>
      <c r="D31" s="57" t="s">
        <v>115</v>
      </c>
      <c r="E31" s="280"/>
    </row>
    <row r="32" spans="1:5" ht="18">
      <c r="A32" s="101"/>
      <c r="B32" s="102"/>
      <c r="C32" s="103"/>
      <c r="D32" s="104"/>
      <c r="E32" s="105"/>
    </row>
    <row r="33" spans="1:5" ht="18">
      <c r="A33" s="166" t="s">
        <v>69</v>
      </c>
      <c r="B33" s="28" t="s">
        <v>62</v>
      </c>
      <c r="C33" s="175"/>
      <c r="D33" s="180"/>
      <c r="E33" s="70"/>
    </row>
    <row r="34" spans="1:5" ht="36">
      <c r="A34" s="43" t="s">
        <v>70</v>
      </c>
      <c r="B34" s="221" t="s">
        <v>129</v>
      </c>
      <c r="C34" s="25" t="s">
        <v>0</v>
      </c>
      <c r="D34" s="57" t="s">
        <v>110</v>
      </c>
      <c r="E34" s="69">
        <f>9.9+11.28</f>
        <v>21.18</v>
      </c>
    </row>
    <row r="35" spans="1:5" ht="18.75" thickBot="1">
      <c r="A35" s="77"/>
      <c r="B35" s="78"/>
      <c r="C35" s="78"/>
      <c r="D35" s="207"/>
      <c r="E35" s="79"/>
    </row>
    <row r="36" spans="1:5" ht="18">
      <c r="A36" s="44">
        <v>4</v>
      </c>
      <c r="B36" s="34" t="s">
        <v>10</v>
      </c>
      <c r="C36" s="35"/>
      <c r="D36" s="68"/>
      <c r="E36" s="58"/>
    </row>
    <row r="37" spans="1:5" ht="42.75" customHeight="1">
      <c r="A37" s="43" t="s">
        <v>27</v>
      </c>
      <c r="B37" s="218" t="s">
        <v>123</v>
      </c>
      <c r="C37" s="25" t="s">
        <v>5</v>
      </c>
      <c r="D37" s="57" t="s">
        <v>99</v>
      </c>
      <c r="E37" s="69">
        <f>1393.09+891.16+396</f>
        <v>2680.25</v>
      </c>
    </row>
    <row r="38" spans="1:5" ht="120" customHeight="1">
      <c r="A38" s="43" t="s">
        <v>28</v>
      </c>
      <c r="B38" s="27" t="s">
        <v>68</v>
      </c>
      <c r="C38" s="25" t="s">
        <v>0</v>
      </c>
      <c r="D38" s="57" t="s">
        <v>128</v>
      </c>
      <c r="E38" s="69">
        <f>10.52+24.33+32.09+32.94+7.39+16.85+1.98+37.5+5.65+62.63+10.67+17.55+17.48+14.96+10.3+10.52+10.5+10.5+10.3+10.3+10.5+10.5+11.16+11.16+16.61+38.67</f>
        <v>453.5600000000001</v>
      </c>
    </row>
    <row r="39" spans="1:5" ht="72.75" customHeight="1">
      <c r="A39" s="281" t="s">
        <v>29</v>
      </c>
      <c r="B39" s="288" t="s">
        <v>80</v>
      </c>
      <c r="C39" s="279" t="s">
        <v>5</v>
      </c>
      <c r="D39" s="57" t="s">
        <v>125</v>
      </c>
      <c r="E39" s="280">
        <f>(10.52+24.33+32.09+32.94+7.39+16.85+1.98+37.5+5.65+62.63+10.67+17.55+17.48)*1.5</f>
        <v>416.37000000000006</v>
      </c>
    </row>
    <row r="40" spans="1:5" ht="18">
      <c r="A40" s="281"/>
      <c r="B40" s="289"/>
      <c r="C40" s="279"/>
      <c r="D40" s="57" t="s">
        <v>126</v>
      </c>
      <c r="E40" s="280"/>
    </row>
    <row r="41" spans="1:5" ht="18.75" thickBot="1">
      <c r="A41" s="77"/>
      <c r="B41" s="78"/>
      <c r="C41" s="78"/>
      <c r="D41" s="207"/>
      <c r="E41" s="79"/>
    </row>
    <row r="42" spans="1:5" ht="18">
      <c r="A42" s="44">
        <v>5</v>
      </c>
      <c r="B42" s="34" t="s">
        <v>43</v>
      </c>
      <c r="C42" s="35"/>
      <c r="D42" s="68"/>
      <c r="E42" s="58"/>
    </row>
    <row r="43" spans="1:5" ht="35.25" customHeight="1">
      <c r="A43" s="43" t="s">
        <v>47</v>
      </c>
      <c r="B43" s="27" t="s">
        <v>59</v>
      </c>
      <c r="C43" s="25" t="s">
        <v>5</v>
      </c>
      <c r="D43" s="57" t="s">
        <v>111</v>
      </c>
      <c r="E43" s="69">
        <f>4*(3.14*0.3^2)</f>
        <v>1.1304</v>
      </c>
    </row>
    <row r="44" ht="75" customHeight="1"/>
    <row r="45" spans="1:8" ht="18">
      <c r="A45" s="257" t="s">
        <v>53</v>
      </c>
      <c r="B45" s="257"/>
      <c r="C45" s="257"/>
      <c r="D45" s="257"/>
      <c r="E45" s="257"/>
      <c r="F45" s="219"/>
      <c r="G45" s="219"/>
      <c r="H45" s="219"/>
    </row>
    <row r="46" spans="1:8" ht="18">
      <c r="A46" s="245" t="s">
        <v>54</v>
      </c>
      <c r="B46" s="245"/>
      <c r="C46" s="245"/>
      <c r="D46" s="245"/>
      <c r="E46" s="245"/>
      <c r="F46" s="220"/>
      <c r="G46" s="220"/>
      <c r="H46" s="220"/>
    </row>
    <row r="47" spans="1:8" ht="18">
      <c r="A47" s="245" t="s">
        <v>55</v>
      </c>
      <c r="B47" s="245"/>
      <c r="C47" s="245"/>
      <c r="D47" s="245"/>
      <c r="E47" s="245"/>
      <c r="F47" s="219"/>
      <c r="G47" s="219"/>
      <c r="H47" s="219"/>
    </row>
    <row r="66" ht="90">
      <c r="D66" s="57" t="s">
        <v>114</v>
      </c>
    </row>
  </sheetData>
  <sheetProtection/>
  <mergeCells count="22">
    <mergeCell ref="A24:A27"/>
    <mergeCell ref="B24:B27"/>
    <mergeCell ref="C24:C27"/>
    <mergeCell ref="E24:E27"/>
    <mergeCell ref="B29:B31"/>
    <mergeCell ref="C29:C31"/>
    <mergeCell ref="A39:A40"/>
    <mergeCell ref="B39:B40"/>
    <mergeCell ref="E29:E31"/>
    <mergeCell ref="A47:E47"/>
    <mergeCell ref="A45:E45"/>
    <mergeCell ref="A46:E46"/>
    <mergeCell ref="A1:E3"/>
    <mergeCell ref="A6:E6"/>
    <mergeCell ref="A7:E7"/>
    <mergeCell ref="A8:E8"/>
    <mergeCell ref="A4:E4"/>
    <mergeCell ref="C39:C40"/>
    <mergeCell ref="E39:E40"/>
    <mergeCell ref="A29:A31"/>
    <mergeCell ref="A5:E5"/>
    <mergeCell ref="A9:E9"/>
  </mergeCells>
  <printOptions horizontalCentered="1"/>
  <pageMargins left="0.5118110236220472" right="0" top="0.6299212598425197" bottom="0.5511811023622047" header="0.31496062992125984" footer="0.3149606299212598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2016-06-04T23:24:36Z</cp:lastPrinted>
  <dcterms:created xsi:type="dcterms:W3CDTF">2009-05-08T17:29:37Z</dcterms:created>
  <dcterms:modified xsi:type="dcterms:W3CDTF">2016-06-04T23:28:12Z</dcterms:modified>
  <cp:category/>
  <cp:version/>
  <cp:contentType/>
  <cp:contentStatus/>
</cp:coreProperties>
</file>